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2\CONT EXECUTIE\MAI\"/>
    </mc:Choice>
  </mc:AlternateContent>
  <xr:revisionPtr revIDLastSave="0" documentId="13_ncr:1_{C369C39C-6872-40E9-8DB2-238FC9FE721E}" xr6:coauthVersionLast="45"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1" i="2" l="1"/>
  <c r="H35" i="2"/>
  <c r="I229" i="2"/>
  <c r="I228" i="2"/>
  <c r="I227" i="2"/>
  <c r="I226" i="2"/>
  <c r="I225" i="2" s="1"/>
  <c r="I224" i="2" s="1"/>
  <c r="I217" i="2"/>
  <c r="I213" i="2"/>
  <c r="I212" i="2"/>
  <c r="I14" i="2" s="1"/>
  <c r="I208" i="2"/>
  <c r="I207" i="2"/>
  <c r="I206" i="2"/>
  <c r="I205" i="2" s="1"/>
  <c r="I200" i="2"/>
  <c r="I194" i="2"/>
  <c r="I190" i="2" s="1"/>
  <c r="I189" i="2" s="1"/>
  <c r="I188" i="2" s="1"/>
  <c r="I12" i="2" s="1"/>
  <c r="I187" i="2"/>
  <c r="I18" i="2" s="1"/>
  <c r="I179" i="2"/>
  <c r="I172" i="2"/>
  <c r="I171" i="2"/>
  <c r="I164" i="2"/>
  <c r="I156" i="2"/>
  <c r="I152" i="2"/>
  <c r="I147" i="2"/>
  <c r="I138" i="2"/>
  <c r="I137" i="2" s="1"/>
  <c r="I127" i="2"/>
  <c r="I117" i="2"/>
  <c r="I110" i="2"/>
  <c r="I101" i="2" s="1"/>
  <c r="I90" i="2" s="1"/>
  <c r="I89" i="2" s="1"/>
  <c r="I53" i="2" s="1"/>
  <c r="I45" i="2" s="1"/>
  <c r="I44" i="2" s="1"/>
  <c r="I94" i="2"/>
  <c r="I91" i="2"/>
  <c r="I80" i="2"/>
  <c r="I79" i="2"/>
  <c r="I78" i="2" s="1"/>
  <c r="I16" i="2" s="1"/>
  <c r="I75" i="2"/>
  <c r="I73" i="2"/>
  <c r="I72" i="2"/>
  <c r="I11" i="2" s="1"/>
  <c r="I69" i="2"/>
  <c r="I61" i="2"/>
  <c r="I59" i="2"/>
  <c r="I36" i="2"/>
  <c r="I23" i="2" s="1"/>
  <c r="I34" i="2"/>
  <c r="I24" i="2"/>
  <c r="I17" i="2"/>
  <c r="I15" i="2"/>
  <c r="I204" i="2" l="1"/>
  <c r="I203" i="2" s="1"/>
  <c r="I13" i="2"/>
  <c r="I9" i="2"/>
  <c r="I22" i="2"/>
  <c r="I21" i="2" s="1"/>
  <c r="I87" i="2"/>
  <c r="I10" i="2"/>
  <c r="I223" i="2"/>
  <c r="I222" i="2" s="1"/>
  <c r="I221" i="2" s="1"/>
  <c r="G48" i="1"/>
  <c r="H105" i="1"/>
  <c r="H103" i="1"/>
  <c r="H102" i="1"/>
  <c r="H101" i="1"/>
  <c r="H99" i="1"/>
  <c r="H98" i="1" s="1"/>
  <c r="H95" i="1"/>
  <c r="H92" i="1"/>
  <c r="H91" i="1"/>
  <c r="H89" i="1"/>
  <c r="H88" i="1"/>
  <c r="H79" i="1"/>
  <c r="H66" i="1"/>
  <c r="H65" i="1" s="1"/>
  <c r="H64" i="1" s="1"/>
  <c r="H62" i="1"/>
  <c r="H58" i="1"/>
  <c r="H57" i="1" s="1"/>
  <c r="H55" i="1"/>
  <c r="H53" i="1"/>
  <c r="H52" i="1"/>
  <c r="H51" i="1" s="1"/>
  <c r="H28" i="1"/>
  <c r="H27" i="1"/>
  <c r="H23" i="1"/>
  <c r="H15" i="1" s="1"/>
  <c r="H14" i="1" s="1"/>
  <c r="H16" i="1"/>
  <c r="H9" i="1"/>
  <c r="I20" i="2" l="1"/>
  <c r="I19" i="2" s="1"/>
  <c r="I8" i="2"/>
  <c r="I7" i="2" s="1"/>
  <c r="H8" i="1"/>
  <c r="H7" i="1" s="1"/>
  <c r="H151" i="2"/>
  <c r="H42" i="2"/>
  <c r="G41" i="1" l="1"/>
  <c r="H88" i="2" l="1"/>
  <c r="H199" i="2"/>
  <c r="H197" i="2"/>
  <c r="H196" i="2"/>
  <c r="H195" i="2"/>
  <c r="H193" i="2"/>
  <c r="H192" i="2"/>
  <c r="H191" i="2"/>
  <c r="H210" i="2"/>
  <c r="H209" i="2"/>
  <c r="H186" i="2"/>
  <c r="H184" i="2"/>
  <c r="H185" i="2"/>
  <c r="H183" i="2"/>
  <c r="H178" i="2"/>
  <c r="H173" i="2"/>
  <c r="H169" i="2"/>
  <c r="H165" i="2"/>
  <c r="H163" i="2"/>
  <c r="H157" i="2"/>
  <c r="H153" i="2"/>
  <c r="H148" i="2"/>
  <c r="H146" i="2"/>
  <c r="H145" i="2"/>
  <c r="H144" i="2"/>
  <c r="H143" i="2"/>
  <c r="H142" i="2"/>
  <c r="H140" i="2"/>
  <c r="H139" i="2"/>
  <c r="H135" i="2"/>
  <c r="H133" i="2"/>
  <c r="H120" i="2"/>
  <c r="H119" i="2"/>
  <c r="H118" i="2"/>
  <c r="H111" i="2"/>
  <c r="H109" i="2"/>
  <c r="H107" i="2"/>
  <c r="H105" i="2"/>
  <c r="H104" i="2"/>
  <c r="H102" i="2"/>
  <c r="H100" i="2"/>
  <c r="H99" i="2"/>
  <c r="H97" i="2"/>
  <c r="H96" i="2"/>
  <c r="H95" i="2"/>
  <c r="H92" i="2"/>
  <c r="H71" i="2"/>
  <c r="H70" i="2"/>
  <c r="H64" i="2"/>
  <c r="H60" i="2"/>
  <c r="H58" i="2"/>
  <c r="H57" i="2"/>
  <c r="H55" i="2"/>
  <c r="H54" i="2"/>
  <c r="H52" i="2"/>
  <c r="H51" i="2"/>
  <c r="H50" i="2"/>
  <c r="H49" i="2"/>
  <c r="H48" i="2"/>
  <c r="H47" i="2"/>
  <c r="H46" i="2"/>
  <c r="H32" i="2"/>
  <c r="H31" i="2"/>
  <c r="H29" i="2"/>
  <c r="H28" i="2"/>
  <c r="H27" i="2"/>
  <c r="H26" i="2"/>
  <c r="H25" i="2"/>
  <c r="G82" i="1" l="1"/>
  <c r="G45" i="1"/>
  <c r="G106" i="1"/>
  <c r="G78" i="1"/>
  <c r="G69" i="1"/>
  <c r="G61" i="1"/>
  <c r="G49" i="1"/>
  <c r="G44" i="1"/>
  <c r="G43" i="1"/>
  <c r="G42" i="1"/>
  <c r="G36" i="1"/>
  <c r="G32" i="1"/>
  <c r="G30" i="1"/>
  <c r="G29" i="1"/>
  <c r="G26" i="1"/>
  <c r="G24" i="1"/>
  <c r="G17" i="1"/>
  <c r="D105" i="1"/>
  <c r="D103" i="1"/>
  <c r="D102" i="1" s="1"/>
  <c r="D101" i="1" s="1"/>
  <c r="D99" i="1"/>
  <c r="D95" i="1"/>
  <c r="D92" i="1"/>
  <c r="D91" i="1" s="1"/>
  <c r="D89" i="1"/>
  <c r="D88" i="1"/>
  <c r="D79" i="1"/>
  <c r="D66" i="1"/>
  <c r="D65" i="1" s="1"/>
  <c r="D64" i="1" s="1"/>
  <c r="D62" i="1"/>
  <c r="D58" i="1"/>
  <c r="D57" i="1" s="1"/>
  <c r="D55" i="1"/>
  <c r="D53" i="1"/>
  <c r="D28" i="1"/>
  <c r="D27" i="1" s="1"/>
  <c r="D23" i="1"/>
  <c r="D16" i="1"/>
  <c r="D15" i="1" s="1"/>
  <c r="D9" i="1"/>
  <c r="D52" i="1" l="1"/>
  <c r="D51" i="1" s="1"/>
  <c r="D98" i="1"/>
  <c r="D14" i="1"/>
  <c r="D8" i="1" s="1"/>
  <c r="D7" i="1" s="1"/>
  <c r="D194" i="2" l="1"/>
  <c r="D190" i="2" s="1"/>
  <c r="E194" i="2"/>
  <c r="E190" i="2" s="1"/>
  <c r="F194" i="2"/>
  <c r="F190" i="2" s="1"/>
  <c r="G194" i="2"/>
  <c r="G190" i="2" s="1"/>
  <c r="H194" i="2"/>
  <c r="H190" i="2" s="1"/>
  <c r="C194" i="2"/>
  <c r="C190" i="2" s="1"/>
  <c r="D156" i="2"/>
  <c r="E156" i="2"/>
  <c r="F156" i="2"/>
  <c r="G156" i="2"/>
  <c r="H156" i="2"/>
  <c r="C156" i="2"/>
  <c r="D138" i="2"/>
  <c r="E138" i="2"/>
  <c r="F138" i="2"/>
  <c r="G138" i="2"/>
  <c r="H138" i="2"/>
  <c r="C138" i="2"/>
  <c r="D147" i="2" l="1"/>
  <c r="E147" i="2"/>
  <c r="F147" i="2"/>
  <c r="G147" i="2"/>
  <c r="H147" i="2"/>
  <c r="C147" i="2"/>
  <c r="E95" i="1"/>
  <c r="F95" i="1"/>
  <c r="G95" i="1"/>
  <c r="C95" i="1"/>
  <c r="D110" i="2" l="1"/>
  <c r="E110" i="2"/>
  <c r="F110" i="2"/>
  <c r="G110" i="2"/>
  <c r="H110" i="2"/>
  <c r="C110" i="2"/>
  <c r="C105" i="1" l="1"/>
  <c r="C103" i="1"/>
  <c r="C102" i="1" s="1"/>
  <c r="C101" i="1" s="1"/>
  <c r="C99" i="1"/>
  <c r="C92" i="1"/>
  <c r="C91" i="1" s="1"/>
  <c r="C89" i="1"/>
  <c r="C88" i="1" s="1"/>
  <c r="C98" i="1" l="1"/>
  <c r="D172" i="2"/>
  <c r="E172" i="2"/>
  <c r="F172" i="2"/>
  <c r="G172" i="2"/>
  <c r="H172" i="2"/>
  <c r="C172" i="2"/>
  <c r="D164" i="2"/>
  <c r="E164" i="2"/>
  <c r="F164" i="2"/>
  <c r="G164" i="2"/>
  <c r="H164" i="2"/>
  <c r="C164" i="2"/>
  <c r="D200" i="2" l="1"/>
  <c r="E200" i="2"/>
  <c r="F200" i="2"/>
  <c r="G200" i="2"/>
  <c r="H200" i="2"/>
  <c r="C200" i="2"/>
  <c r="E105" i="1"/>
  <c r="F105" i="1"/>
  <c r="G105" i="1"/>
  <c r="E103" i="1"/>
  <c r="E102" i="1" s="1"/>
  <c r="E101" i="1" s="1"/>
  <c r="F103" i="1"/>
  <c r="F102" i="1" s="1"/>
  <c r="F101" i="1" s="1"/>
  <c r="G103" i="1"/>
  <c r="G102" i="1" s="1"/>
  <c r="G101" i="1" s="1"/>
  <c r="E99" i="1"/>
  <c r="F99" i="1"/>
  <c r="G99" i="1"/>
  <c r="E92" i="1"/>
  <c r="E91" i="1" s="1"/>
  <c r="F92" i="1"/>
  <c r="F91" i="1" s="1"/>
  <c r="G92" i="1"/>
  <c r="G91" i="1" s="1"/>
  <c r="E89" i="1"/>
  <c r="E88" i="1" s="1"/>
  <c r="F89" i="1"/>
  <c r="F88" i="1" s="1"/>
  <c r="G89" i="1"/>
  <c r="G88" i="1" s="1"/>
  <c r="E79" i="1"/>
  <c r="F79" i="1"/>
  <c r="G79" i="1"/>
  <c r="E66" i="1"/>
  <c r="F66" i="1"/>
  <c r="G66" i="1"/>
  <c r="E62" i="1"/>
  <c r="F62" i="1"/>
  <c r="G62" i="1"/>
  <c r="E58" i="1"/>
  <c r="F58" i="1"/>
  <c r="G58" i="1"/>
  <c r="E55" i="1"/>
  <c r="F55" i="1"/>
  <c r="G55" i="1"/>
  <c r="E53" i="1"/>
  <c r="F53" i="1"/>
  <c r="G53" i="1"/>
  <c r="E28" i="1"/>
  <c r="E27" i="1" s="1"/>
  <c r="F28" i="1"/>
  <c r="F27" i="1" s="1"/>
  <c r="G28" i="1"/>
  <c r="G27" i="1" s="1"/>
  <c r="E23" i="1"/>
  <c r="F23" i="1"/>
  <c r="G23" i="1"/>
  <c r="E16" i="1"/>
  <c r="F16" i="1"/>
  <c r="G16" i="1"/>
  <c r="E9" i="1"/>
  <c r="F9" i="1"/>
  <c r="G9" i="1"/>
  <c r="C79" i="1"/>
  <c r="C66" i="1"/>
  <c r="C62" i="1"/>
  <c r="C58" i="1"/>
  <c r="C55" i="1"/>
  <c r="C53" i="1"/>
  <c r="C28" i="1"/>
  <c r="C27" i="1" s="1"/>
  <c r="C23" i="1"/>
  <c r="C16" i="1"/>
  <c r="C15" i="1" s="1"/>
  <c r="C9" i="1"/>
  <c r="E15" i="1" l="1"/>
  <c r="E14" i="1" s="1"/>
  <c r="F52" i="1"/>
  <c r="C52" i="1"/>
  <c r="E52" i="1"/>
  <c r="E65" i="1"/>
  <c r="E64" i="1" s="1"/>
  <c r="G15" i="1"/>
  <c r="F57" i="1"/>
  <c r="E57" i="1"/>
  <c r="F65" i="1"/>
  <c r="F64" i="1" s="1"/>
  <c r="F15" i="1"/>
  <c r="F14" i="1" s="1"/>
  <c r="C57" i="1"/>
  <c r="C65" i="1"/>
  <c r="C64" i="1" s="1"/>
  <c r="E98" i="1"/>
  <c r="G98" i="1"/>
  <c r="C51" i="1"/>
  <c r="C14" i="1"/>
  <c r="C8" i="1" s="1"/>
  <c r="C7" i="1" s="1"/>
  <c r="F98" i="1"/>
  <c r="G65" i="1"/>
  <c r="G64" i="1" s="1"/>
  <c r="G57" i="1"/>
  <c r="E51" i="1"/>
  <c r="G52" i="1"/>
  <c r="G14" i="1"/>
  <c r="F51" i="1" l="1"/>
  <c r="G51" i="1"/>
  <c r="G8" i="1" s="1"/>
  <c r="G7" i="1" s="1"/>
  <c r="F8" i="1"/>
  <c r="F7" i="1" s="1"/>
  <c r="E8" i="1"/>
  <c r="E7" i="1" s="1"/>
  <c r="D207" i="2" l="1"/>
  <c r="D206" i="2" s="1"/>
  <c r="D205" i="2" s="1"/>
  <c r="D204" i="2" s="1"/>
  <c r="D203" i="2" s="1"/>
  <c r="E207" i="2"/>
  <c r="E206" i="2" s="1"/>
  <c r="E205" i="2" s="1"/>
  <c r="E204" i="2" s="1"/>
  <c r="E203" i="2" s="1"/>
  <c r="F207" i="2"/>
  <c r="F206" i="2" s="1"/>
  <c r="F205" i="2" s="1"/>
  <c r="F204" i="2" s="1"/>
  <c r="F203" i="2" s="1"/>
  <c r="G207" i="2"/>
  <c r="G206" i="2" s="1"/>
  <c r="G205" i="2" s="1"/>
  <c r="G204" i="2" s="1"/>
  <c r="G203" i="2" s="1"/>
  <c r="H207" i="2"/>
  <c r="H206" i="2" s="1"/>
  <c r="H205" i="2" s="1"/>
  <c r="H204" i="2" s="1"/>
  <c r="H203" i="2" s="1"/>
  <c r="D208" i="2"/>
  <c r="E208" i="2"/>
  <c r="F208" i="2"/>
  <c r="G208" i="2"/>
  <c r="H208" i="2"/>
  <c r="G189" i="2"/>
  <c r="G188" i="2" s="1"/>
  <c r="F189" i="2"/>
  <c r="F188" i="2" s="1"/>
  <c r="D189" i="2"/>
  <c r="D188" i="2" s="1"/>
  <c r="E189" i="2"/>
  <c r="E188" i="2" s="1"/>
  <c r="H189" i="2"/>
  <c r="H188" i="2" s="1"/>
  <c r="D94" i="2"/>
  <c r="E94" i="2"/>
  <c r="F94" i="2"/>
  <c r="G94" i="2"/>
  <c r="H94" i="2"/>
  <c r="C94" i="2"/>
  <c r="D229" i="2" l="1"/>
  <c r="D228" i="2" s="1"/>
  <c r="D227" i="2" s="1"/>
  <c r="D226" i="2" s="1"/>
  <c r="E229" i="2"/>
  <c r="E228" i="2" s="1"/>
  <c r="E227" i="2" s="1"/>
  <c r="E226" i="2" s="1"/>
  <c r="E223" i="2" s="1"/>
  <c r="E222" i="2" s="1"/>
  <c r="E221" i="2" s="1"/>
  <c r="F229" i="2"/>
  <c r="F228" i="2" s="1"/>
  <c r="F227" i="2" s="1"/>
  <c r="F226" i="2" s="1"/>
  <c r="G229" i="2"/>
  <c r="G228" i="2" s="1"/>
  <c r="G227" i="2" s="1"/>
  <c r="G226" i="2" s="1"/>
  <c r="G225" i="2" s="1"/>
  <c r="G224" i="2" s="1"/>
  <c r="H229" i="2"/>
  <c r="H228" i="2" s="1"/>
  <c r="H227" i="2" s="1"/>
  <c r="H226" i="2" s="1"/>
  <c r="D223" i="2"/>
  <c r="D222" i="2" s="1"/>
  <c r="D221" i="2" s="1"/>
  <c r="H223" i="2"/>
  <c r="H222" i="2" s="1"/>
  <c r="H221" i="2" s="1"/>
  <c r="D225" i="2"/>
  <c r="D224" i="2" s="1"/>
  <c r="H225" i="2"/>
  <c r="H224" i="2" s="1"/>
  <c r="D217" i="2"/>
  <c r="E217" i="2"/>
  <c r="F217" i="2"/>
  <c r="G217" i="2"/>
  <c r="H217" i="2"/>
  <c r="D213" i="2"/>
  <c r="E213" i="2"/>
  <c r="E212" i="2" s="1"/>
  <c r="E14" i="2" s="1"/>
  <c r="F213" i="2"/>
  <c r="G213" i="2"/>
  <c r="H213" i="2"/>
  <c r="G12" i="2"/>
  <c r="D187" i="2"/>
  <c r="E187" i="2"/>
  <c r="E18" i="2" s="1"/>
  <c r="F187" i="2"/>
  <c r="F18" i="2" s="1"/>
  <c r="G187" i="2"/>
  <c r="G18" i="2" s="1"/>
  <c r="H187" i="2"/>
  <c r="H18" i="2" s="1"/>
  <c r="E12" i="2"/>
  <c r="D12" i="2"/>
  <c r="F12" i="2"/>
  <c r="H12" i="2"/>
  <c r="D179" i="2"/>
  <c r="D171" i="2" s="1"/>
  <c r="E179" i="2"/>
  <c r="E171" i="2" s="1"/>
  <c r="F179" i="2"/>
  <c r="F171" i="2" s="1"/>
  <c r="G179" i="2"/>
  <c r="G171" i="2" s="1"/>
  <c r="H179" i="2"/>
  <c r="H171" i="2" s="1"/>
  <c r="D152" i="2"/>
  <c r="D137" i="2" s="1"/>
  <c r="E152" i="2"/>
  <c r="E137" i="2" s="1"/>
  <c r="F152" i="2"/>
  <c r="G152" i="2"/>
  <c r="H152" i="2"/>
  <c r="H137" i="2" s="1"/>
  <c r="D127" i="2"/>
  <c r="E127" i="2"/>
  <c r="E117" i="2" s="1"/>
  <c r="F127" i="2"/>
  <c r="F117" i="2" s="1"/>
  <c r="G127" i="2"/>
  <c r="G117" i="2" s="1"/>
  <c r="H127" i="2"/>
  <c r="D117" i="2"/>
  <c r="H117" i="2"/>
  <c r="E101" i="2"/>
  <c r="G101" i="2"/>
  <c r="D101" i="2"/>
  <c r="D90" i="2" s="1"/>
  <c r="F101" i="2"/>
  <c r="H101" i="2"/>
  <c r="D91" i="2"/>
  <c r="E91" i="2"/>
  <c r="F91" i="2"/>
  <c r="G91" i="2"/>
  <c r="H91" i="2"/>
  <c r="D80" i="2"/>
  <c r="D79" i="2" s="1"/>
  <c r="E80" i="2"/>
  <c r="E79" i="2" s="1"/>
  <c r="F80" i="2"/>
  <c r="F79" i="2" s="1"/>
  <c r="F17" i="2" s="1"/>
  <c r="G80" i="2"/>
  <c r="G79" i="2" s="1"/>
  <c r="H80" i="2"/>
  <c r="H79" i="2" s="1"/>
  <c r="D75" i="2"/>
  <c r="D15" i="2" s="1"/>
  <c r="E75" i="2"/>
  <c r="F75" i="2"/>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E15" i="2"/>
  <c r="F15" i="2"/>
  <c r="D18" i="2"/>
  <c r="D24" i="2"/>
  <c r="D23" i="2" s="1"/>
  <c r="E24" i="2"/>
  <c r="F24" i="2"/>
  <c r="G24" i="2"/>
  <c r="H24" i="2"/>
  <c r="C229" i="2"/>
  <c r="C228" i="2" s="1"/>
  <c r="C227" i="2" s="1"/>
  <c r="C226" i="2" s="1"/>
  <c r="C225" i="2" s="1"/>
  <c r="C224" i="2" s="1"/>
  <c r="C217" i="2"/>
  <c r="C213" i="2"/>
  <c r="C208" i="2"/>
  <c r="C207" i="2"/>
  <c r="C206" i="2" s="1"/>
  <c r="C205" i="2" s="1"/>
  <c r="C204" i="2" s="1"/>
  <c r="C203" i="2" s="1"/>
  <c r="C189" i="2"/>
  <c r="C188" i="2" s="1"/>
  <c r="C12" i="2" s="1"/>
  <c r="C187" i="2"/>
  <c r="C179" i="2"/>
  <c r="C152" i="2"/>
  <c r="C127" i="2"/>
  <c r="C117" i="2" s="1"/>
  <c r="C101" i="2"/>
  <c r="C91" i="2"/>
  <c r="C80" i="2"/>
  <c r="C79" i="2" s="1"/>
  <c r="C17" i="2" s="1"/>
  <c r="C75" i="2"/>
  <c r="C15" i="2" s="1"/>
  <c r="C73" i="2"/>
  <c r="C72" i="2" s="1"/>
  <c r="C69" i="2"/>
  <c r="C61" i="2"/>
  <c r="C59" i="2"/>
  <c r="C36" i="2"/>
  <c r="C34" i="2"/>
  <c r="C24" i="2"/>
  <c r="C18" i="2"/>
  <c r="C11" i="2"/>
  <c r="G212" i="2" l="1"/>
  <c r="G14" i="2" s="1"/>
  <c r="G223" i="2"/>
  <c r="G222" i="2" s="1"/>
  <c r="G221" i="2" s="1"/>
  <c r="C23" i="2"/>
  <c r="C9" i="2" s="1"/>
  <c r="C78" i="2"/>
  <c r="C16" i="2" s="1"/>
  <c r="H212" i="2"/>
  <c r="H14" i="2" s="1"/>
  <c r="D212" i="2"/>
  <c r="D14" i="2" s="1"/>
  <c r="H23" i="2"/>
  <c r="H9" i="2" s="1"/>
  <c r="F223" i="2"/>
  <c r="F222" i="2" s="1"/>
  <c r="F221" i="2" s="1"/>
  <c r="F225" i="2"/>
  <c r="F224" i="2" s="1"/>
  <c r="C223" i="2"/>
  <c r="C222" i="2" s="1"/>
  <c r="C221" i="2" s="1"/>
  <c r="E225" i="2"/>
  <c r="E224" i="2" s="1"/>
  <c r="F212" i="2"/>
  <c r="F14" i="2" s="1"/>
  <c r="E13" i="2"/>
  <c r="G13" i="2"/>
  <c r="H13" i="2"/>
  <c r="F13" i="2"/>
  <c r="D13" i="2"/>
  <c r="G137" i="2"/>
  <c r="F137" i="2"/>
  <c r="F90" i="2"/>
  <c r="E90" i="2"/>
  <c r="E89" i="2" s="1"/>
  <c r="E53" i="2" s="1"/>
  <c r="E45" i="2" s="1"/>
  <c r="E44" i="2" s="1"/>
  <c r="H90" i="2"/>
  <c r="H89" i="2" s="1"/>
  <c r="H53" i="2" s="1"/>
  <c r="H45" i="2" s="1"/>
  <c r="H44" i="2" s="1"/>
  <c r="D89" i="2"/>
  <c r="D53" i="2" s="1"/>
  <c r="D45" i="2" s="1"/>
  <c r="D44" i="2" s="1"/>
  <c r="G90" i="2"/>
  <c r="E78" i="2"/>
  <c r="E16" i="2" s="1"/>
  <c r="E17" i="2"/>
  <c r="H78" i="2"/>
  <c r="H16" i="2" s="1"/>
  <c r="H17" i="2"/>
  <c r="D78" i="2"/>
  <c r="D16" i="2" s="1"/>
  <c r="D17" i="2"/>
  <c r="G17" i="2"/>
  <c r="G78" i="2"/>
  <c r="G16" i="2" s="1"/>
  <c r="F78" i="2"/>
  <c r="F16" i="2" s="1"/>
  <c r="F23" i="2"/>
  <c r="F9" i="2" s="1"/>
  <c r="E23" i="2"/>
  <c r="E9" i="2" s="1"/>
  <c r="G23" i="2"/>
  <c r="G9" i="2" s="1"/>
  <c r="D9" i="2"/>
  <c r="C137" i="2"/>
  <c r="C171" i="2"/>
  <c r="C13" i="2"/>
  <c r="C212" i="2"/>
  <c r="C14" i="2" s="1"/>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<sst xmlns="http://schemas.openxmlformats.org/spreadsheetml/2006/main" count="583" uniqueCount="518">
  <si>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</si>
  <si>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</si>
  <si>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</si>
  <si>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</si>
  <si>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</si>
  <si>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</si>
  <si>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</si>
  <si>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</si>
  <si>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</si>
  <si>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</si>
  <si>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</si>
  <si>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</si>
  <si>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</si>
  <si>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</si>
  <si>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</si>
  <si>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</si>
  <si>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</si>
  <si>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</si>
  <si>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</si>
  <si>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</si>
  <si>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</si>
  <si>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</si>
  <si>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</si>
  <si>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</si>
  <si>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</si>
  <si>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</si>
  <si>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</si>
  <si>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</si>
  <si>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</si>
  <si>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</si>
  <si>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</si>
  <si>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</si>
  <si>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</si>
  <si>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</si>
  <si>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</si>
  <si>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</si>
  <si>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</si>
  <si>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</si>
  <si>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</si>
  <si>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</si>
  <si>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</si>
  <si>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</si>
  <si>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</si>
  <si>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</si>
  <si>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</si>
  <si>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</si>
  <si>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</si>
  <si>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</si>
  <si>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</si>
  <si>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</si>
  <si>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</si>
  <si>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</si>
  <si>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</si>
  <si>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</si>
  <si>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</si>
  <si>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</si>
  <si>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</si>
  <si>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</si>
  <si>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</si>
  <si>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</si>
  <si>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</si>
  <si>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</si>
  <si>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</si>
  <si>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</si>
  <si>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</si>
  <si>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</si>
  <si>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</si>
  <si>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</si>
  <si>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</si>
  <si>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</si>
  <si>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</si>
  <si>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</si>
  <si>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</si>
  <si>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</si>
  <si>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</si>
  <si>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</si>
  <si>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</si>
  <si>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</si>
  <si>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</si>
  <si>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</si>
  <si>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</si>
  <si>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</si>
  <si>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</si>
  <si>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</si>
  <si>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</si>
  <si>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</si>
  <si>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</si>
  <si>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</si>
  <si>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</si>
  <si>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</si>
  <si>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</si>
  <si>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</si>
  <si>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</si>
  <si>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</si>
  <si>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</si>
  <si>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</si>
  <si>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</si>
  <si>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</si>
  <si>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</si>
  <si>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</si>
  <si>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</si>
  <si>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</si>
  <si>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</si>
  <si>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</si>
  <si>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</si>
  <si>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</si>
  <si>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</si>
  <si>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</si>
  <si>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</si>
  <si>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</si>
  <si>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</si>
  <si>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</si>
  <si>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</si>
  <si>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</si>
  <si>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</si>
  <si>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</si>
  <si>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</si>
  <si>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</si>
  <si>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</si>
  <si>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</si>
  <si>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</si>
  <si>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</si>
  <si>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</si>
  <si>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</si>
  <si>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</si>
  <si>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</si>
  <si>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</si>
  <si>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</si>
  <si>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</si>
  <si>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</si>
  <si>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</si>
  <si>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</si>
  <si>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</si>
  <si>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</si>
  <si>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</si>
  <si>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</si>
  <si>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</si>
  <si>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</si>
  <si>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</si>
  <si>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</si>
  <si>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</si>
  <si>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</si>
  <si>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</si>
  <si>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</si>
  <si>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</si>
  <si>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</si>
  <si>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</si>
  <si>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</si>
  <si>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</si>
  <si>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</si>
  <si>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</si>
  <si>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</si>
  <si>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</si>
  <si>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</si>
  <si>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</si>
  <si>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</si>
  <si>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</si>
  <si>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</si>
  <si>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</si>
  <si>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</si>
  <si>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</si>
  <si>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</si>
  <si>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</si>
  <si>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</si>
  <si>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</si>
  <si>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</si>
  <si>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</si>
  <si>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</si>
  <si>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</si>
  <si>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</si>
  <si>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</si>
  <si>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</si>
  <si>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</si>
  <si>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</si>
  <si>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</si>
  <si>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</si>
  <si>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</si>
  <si>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</si>
  <si>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</si>
  <si>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</si>
  <si>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</si>
  <si>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</si>
  <si>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</si>
  <si>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</si>
  <si>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</si>
  <si>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</si>
  <si>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</si>
  <si>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</si>
  <si>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</si>
  <si>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</si>
  <si>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</si>
  <si>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</si>
  <si>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</si>
  <si>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</si>
  <si>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</si>
  <si>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</si>
  <si>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</si>
  <si>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</si>
  <si>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</si>
  <si>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</si>
  <si>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</si>
  <si>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</si>
  <si>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</si>
  <si>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</si>
  <si>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</si>
  <si>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</si>
  <si>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</si>
  <si>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</si>
  <si>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</si>
  <si>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</si>
  <si>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</si>
  <si>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</si>
  <si>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</si>
  <si>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</si>
  <si>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</si>
  <si>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</si>
  <si>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</si>
  <si>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</si>
  <si>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</si>
  <si>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</si>
  <si>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</si>
  <si>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</si>
  <si>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</si>
  <si>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</si>
  <si>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</si>
  <si>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</si>
  <si>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</si>
  <si>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</si>
  <si>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</si>
  <si>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</si>
  <si>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</si>
  <si>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</si>
  <si>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</si>
  <si>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</si>
  <si>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</si>
  <si>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</si>
  <si>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</si>
  <si>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</si>
  <si>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</si>
  <si>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</si>
  <si>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</si>
  <si>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</si>
  <si>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</si>
  <si>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</si>
  <si>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</si>
  <si>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</si>
  <si>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</si>
  <si>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</si>
  <si>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</si>
  <si>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</si>
  <si>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</si>
  <si>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</si>
  <si>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</si>
  <si>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</si>
  <si>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</si>
  <si>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</si>
  <si>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</si>
  <si>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</si>
  <si>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</si>
  <si>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</si>
  <si>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</si>
  <si>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</si>
  <si>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</si>
  <si>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</si>
  <si>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</si>
  <si>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</si>
  <si>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</si>
  <si>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</si>
  <si>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</si>
  <si>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</si>
  <si>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</si>
  <si>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</si>
  <si>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</si>
  <si>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</si>
  <si>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</si>
  <si>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</si>
  <si>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</si>
  <si>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</si>
  <si>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</si>
  <si>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</si>
  <si>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</si>
  <si>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</si>
  <si>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</si>
  <si>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</si>
  <si>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</si>
  <si>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</si>
  <si>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</si>
  <si>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</si>
  <si>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</si>
  <si>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</si>
  <si>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</si>
  <si>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</si>
  <si>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</si>
  <si>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</si>
  <si>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</si>
  <si>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</si>
  <si>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</si>
  <si>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</si>
  <si>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</si>
  <si>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</si>
  <si>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</si>
  <si>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</si>
  <si>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</si>
  <si>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</si>
  <si>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</si>
  <si>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</si>
  <si>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</si>
  <si>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</si>
  <si>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</si>
  <si>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</si>
  <si>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</si>
  <si>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</si>
  <si>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</si>
  <si>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</si>
  <si>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</si>
  <si>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</si>
  <si>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</si>
  <si>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</si>
  <si>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</si>
  <si>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</si>
  <si>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</si>
  <si>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</si>
  <si>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</si>
  <si>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</si>
  <si>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</si>
  <si>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</si>
  <si>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</si>
  <si>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</si>
  <si>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</si>
  <si>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</si>
  <si>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</si>
  <si>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</si>
  <si>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</si>
  <si>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</si>
  <si>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</si>
  <si>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</si>
  <si>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</si>
  <si>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</si>
  <si>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</si>
  <si>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</si>
  <si>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</si>
  <si>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</si>
  <si>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</si>
  <si>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</si>
  <si>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</si>
  <si>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</si>
  <si>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</si>
  <si>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</si>
  <si>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</si>
  <si>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</si>
  <si>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</si>
  <si>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</si>
  <si>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</si>
  <si>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</si>
  <si>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</si>
  <si>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</si>
  <si>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</si>
  <si>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</si>
  <si>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</si>
  <si>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</si>
  <si>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</si>
  <si>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</si>
  <si>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</si>
  <si>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</si>
  <si>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</si>
  <si>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</si>
  <si>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</si>
  <si>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</si>
  <si>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</si>
  <si>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</si>
  <si>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</si>
  <si>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</si>
  <si>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</si>
  <si>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</si>
  <si>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</si>
  <si>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</si>
  <si>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</si>
  <si>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</si>
  <si>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</si>
  <si>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</si>
  <si>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</si>
  <si>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</si>
  <si>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</si>
  <si>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</si>
  <si>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</si>
  <si>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</si>
  <si>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</si>
  <si>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</si>
  <si>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</si>
  <si>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</si>
  <si>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</si>
  <si>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</si>
  <si>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</si>
  <si>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</si>
  <si>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</si>
  <si>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</si>
  <si>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</si>
  <si>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</si>
  <si>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</si>
  <si>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</si>
  <si>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</si>
  <si>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</si>
  <si>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</si>
  <si>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</si>
  <si>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</si>
  <si>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</si>
  <si>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</si>
  <si>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</si>
  <si>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</si>
  <si>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</si>
  <si>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</si>
  <si>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</si>
  <si>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</si>
  <si>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</si>
  <si>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</si>
  <si>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</si>
  <si>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</si>
  <si>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</si>
  <si>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</si>
  <si>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</si>
  <si>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</si>
  <si>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</si>
  <si>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</si>
  <si>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</si>
  <si>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</si>
  <si>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</si>
  <si>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</si>
  <si>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</si>
  <si>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</si>
  <si>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</si>
  <si>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</si>
  <si>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</si>
  <si>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</si>
  <si>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</si>
  <si>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</si>
  <si>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</si>
  <si>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</si>
  <si>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</si>
  <si>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</si>
  <si>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</si>
  <si>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</si>
  <si>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</si>
  <si>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</si>
  <si>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</si>
  <si>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</si>
  <si>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</si>
  <si>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</si>
  <si>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</si>
  <si>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</si>
  <si>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</si>
  <si>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</si>
  <si>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</si>
  <si>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</si>
  <si>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</si>
  <si>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</si>
  <si>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</si>
  <si>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</si>
  <si>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</si>
  <si>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</si>
  <si>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</si>
  <si>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</si>
  <si>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</si>
  <si>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</si>
  <si>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</si>
  <si>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</si>
  <si>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</si>
  <si>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</si>
  <si>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</si>
  <si>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</si>
  <si>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</si>
  <si>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</si>
  <si>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</si>
  <si>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</si>
  <si>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</si>
  <si>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</si>
  <si>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</si>
  <si>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</si>
  <si>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</si>
  <si>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</si>
  <si>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</si>
  <si>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</si>
  <si>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</si>
  <si>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</si>
  <si>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</si>
  <si>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</si>
  <si>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</si>
  <si>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</si>
  <si>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</si>
  <si>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</si>
  <si>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</si>
  <si>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</si>
  <si>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</si>
  <si>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</si>
  <si>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</si>
  <si>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</si>
  <si>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</si>
  <si>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</si>
  <si>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</si>
  <si>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</si>
  <si>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</si>
  <si>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</si>
  <si>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</si>
  <si>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</si>
  <si>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</si>
  <si>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</si>
  <si>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</si>
  <si>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</si>
  <si>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</si>
  <si>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</si>
  <si>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</si>
  <si>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Director General,</t>
  </si>
  <si>
    <t>Director economic,</t>
  </si>
  <si>
    <t xml:space="preserve">  Ec.Albu Drina</t>
  </si>
  <si>
    <t xml:space="preserve">     Intocmit,</t>
  </si>
  <si>
    <t>Ec.Betiu Adrain</t>
  </si>
  <si>
    <t xml:space="preserve">   Ec.Bircu Florina</t>
  </si>
  <si>
    <t>CONT DE EXECUTIE VENITURI MAI 2022</t>
  </si>
  <si>
    <t>CONT DE EXECUTIE CHELTUIELI MAI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</si>
</sst>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0"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8"/>
      <name val="Palatino Linotype"/>
      <family val="1"/>
      <charset val="238"/>
    </font>
  </fonts>
  <fills count="2">
    <fill>
      <patternFill patternType="none"/>
    </fill>
    <fill>
      <patternFill patternType="gray125"/>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5">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6" fillId="0" borderId="2" xfId="0" applyNumberFormat="1" applyFont="1" applyBorder="1"/>
    <xf numFmtId="4" fontId="6" fillId="0" borderId="1" xfId="0" applyNumberFormat="1" applyFont="1" applyBorder="1"/>
    <xf numFmtId="4" fontId="6" fillId="0" borderId="3" xfId="0" applyNumberFormat="1" applyFont="1" applyBorder="1"/>
    <xf numFmtId="4" fontId="19" fillId="0" borderId="1" xfId="3" applyNumberFormat="1" applyFont="1" applyBorder="1" applyAlignment="1">
      <alignment horizontal="right" wrapText="1"/>
    </xf>
    <xf numFmtId="0" fontId="18" fillId="0" borderId="0" xfId="0" applyFont="1"/>
    <xf numFmtId="4" fontId="18" fillId="0" borderId="0" xfId="0" applyNumberFormat="1" applyFont="1"/>
    <xf numFmtId="0" fontId="3" fillId="0" borderId="0" xfId="0" applyFont="1"/>
    <xf numFmtId="4" fontId="3" fillId="0" borderId="0" xfId="0" applyNumberFormat="1" applyFont="1"/>
    <xf numFmtId="0" fontId="18" fillId="0" borderId="0" xfId="0" applyFont="1" applyAlignment="1">
      <alignment horizontal="center"/>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2"/>
  <sheetViews>
    <sheetView zoomScaleNormal="100" workbookViewId="0">
      <pane xSplit="4" ySplit="6" topLeftCell="E7" activePane="bottomRight" state="frozen"/>
      <selection activeCell="C79" sqref="C79:E79"/>
      <selection pane="topRight" activeCell="C79" sqref="C79:E79"/>
      <selection pane="bottomLeft" activeCell="C79" sqref="C79:E79"/>
      <selection pane="bottomRight" activeCell="F106" sqref="F106"/>
    </sheetView>
  </sheetViews>
  <sheetFormatPr defaultRowHeight="15" x14ac:dyDescent="0.3"/>
  <cols>
    <col min="1" max="1" width="11.140625" style="53" customWidth="1"/>
    <col min="2" max="2" width="57.5703125" style="5" customWidth="1"/>
    <col min="3" max="3" width="0.140625" style="5" customWidth="1"/>
    <col min="4" max="4" width="14" style="46" customWidth="1"/>
    <col min="5" max="5" width="13.42578125" style="46" customWidth="1"/>
    <col min="6" max="6" width="14" style="5" customWidth="1"/>
    <col min="7" max="7" width="17.7109375" style="5" customWidth="1"/>
    <col min="8" max="8" width="12.710937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4"/>
      <c r="DJ4" s="114"/>
      <c r="DK4" s="114"/>
      <c r="DL4" s="114"/>
      <c r="DM4" s="114"/>
      <c r="DN4" s="112"/>
      <c r="DO4" s="112"/>
      <c r="DP4" s="112"/>
      <c r="DQ4" s="112"/>
      <c r="DR4" s="112"/>
      <c r="DS4" s="112"/>
      <c r="DT4" s="112"/>
      <c r="DU4" s="112"/>
      <c r="DV4" s="112"/>
      <c r="DW4" s="112"/>
      <c r="DX4" s="112"/>
      <c r="DY4" s="112"/>
      <c r="DZ4" s="112"/>
      <c r="EA4" s="112"/>
      <c r="EB4" s="112"/>
      <c r="EC4" s="112"/>
      <c r="ED4" s="112"/>
      <c r="EE4" s="112"/>
      <c r="EF4" s="112"/>
      <c r="EG4" s="112"/>
    </row>
    <row r="5" spans="1:150" ht="105"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5.75" thickBot="1" x14ac:dyDescent="0.35">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103">
        <f t="shared" ref="D7" si="0">+D8+D64+D105+D91+D88</f>
        <v>229341320</v>
      </c>
      <c r="E7" s="86">
        <f>+E8+E64+E105+E91+E88</f>
        <v>130385960</v>
      </c>
      <c r="F7" s="86">
        <f>+F8+F64+F105+F91+F88</f>
        <v>105761016.89</v>
      </c>
      <c r="G7" s="86">
        <f>+G8+G64+G105+G91+G88</f>
        <v>17618835.600000001</v>
      </c>
      <c r="H7" s="86">
        <f>+H8+H64+H105+H91+H88</f>
        <v>88142181.289999992</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104">
        <f t="shared" ref="D8" si="1">+D14+D51+D9</f>
        <v>198612000</v>
      </c>
      <c r="E8" s="86">
        <f t="shared" ref="E8:G8" si="2">+E14+E51+E9</f>
        <v>100233000</v>
      </c>
      <c r="F8" s="86">
        <f t="shared" si="2"/>
        <v>80614404.290000007</v>
      </c>
      <c r="G8" s="86">
        <f t="shared" si="2"/>
        <v>17526305.600000001</v>
      </c>
      <c r="H8" s="86">
        <f t="shared" ref="H8" si="3">+H14+H51+H9</f>
        <v>63088098.689999998</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104">
        <f t="shared" ref="D9" si="4">+D10+D11+D12+D13</f>
        <v>0</v>
      </c>
      <c r="E9" s="86">
        <f t="shared" ref="E9:G9" si="5">+E10+E11+E12+E13</f>
        <v>0</v>
      </c>
      <c r="F9" s="86">
        <f t="shared" si="5"/>
        <v>0</v>
      </c>
      <c r="G9" s="86">
        <f t="shared" si="5"/>
        <v>0</v>
      </c>
      <c r="H9" s="86">
        <f t="shared" ref="H9" si="6">+H10+H11+H12+H13</f>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104"/>
      <c r="E10" s="86"/>
      <c r="F10" s="86"/>
      <c r="G10" s="86"/>
      <c r="H10" s="86"/>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104"/>
      <c r="E11" s="86"/>
      <c r="F11" s="86"/>
      <c r="G11" s="86"/>
      <c r="H11" s="86"/>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104"/>
      <c r="E12" s="86"/>
      <c r="F12" s="86"/>
      <c r="G12" s="86"/>
      <c r="H12" s="86"/>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104"/>
      <c r="E13" s="86"/>
      <c r="F13" s="86"/>
      <c r="G13" s="86"/>
      <c r="H13" s="86"/>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104">
        <f t="shared" ref="D14" si="7">+D15+D27</f>
        <v>198346000</v>
      </c>
      <c r="E14" s="86">
        <f t="shared" ref="E14:G14" si="8">+E15+E27</f>
        <v>100106000</v>
      </c>
      <c r="F14" s="86">
        <f t="shared" si="8"/>
        <v>80525192.230000004</v>
      </c>
      <c r="G14" s="86">
        <f t="shared" si="8"/>
        <v>17465056.32</v>
      </c>
      <c r="H14" s="86">
        <f t="shared" ref="H14" si="9">+H15+H27</f>
        <v>63060135.909999996</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104">
        <f t="shared" ref="D15" si="10">+D16+D23+D26</f>
        <v>8967000</v>
      </c>
      <c r="E15" s="86">
        <f t="shared" ref="E15:G15" si="11">+E16+E23+E26</f>
        <v>4368000</v>
      </c>
      <c r="F15" s="86">
        <f t="shared" si="11"/>
        <v>3883009.23</v>
      </c>
      <c r="G15" s="86">
        <f t="shared" si="11"/>
        <v>804906.31999999983</v>
      </c>
      <c r="H15" s="86">
        <f t="shared" ref="H15" si="12">+H16+H23+H26</f>
        <v>3078102.91</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104">
        <f t="shared" ref="D16" si="13">D17+D18+D20+D21+D22+D19</f>
        <v>0</v>
      </c>
      <c r="E16" s="86">
        <f t="shared" ref="E16:G16" si="14">E17+E18+E20+E21+E22+E19</f>
        <v>0</v>
      </c>
      <c r="F16" s="86">
        <f t="shared" si="14"/>
        <v>405931</v>
      </c>
      <c r="G16" s="86">
        <f t="shared" si="14"/>
        <v>109282</v>
      </c>
      <c r="H16" s="86">
        <f t="shared" ref="H16" si="15">H17+H18+H20+H21+H22+H19</f>
        <v>296649</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104"/>
      <c r="E17" s="86"/>
      <c r="F17" s="45">
        <v>405931</v>
      </c>
      <c r="G17" s="45">
        <f>F17-H17</f>
        <v>109282</v>
      </c>
      <c r="H17" s="45">
        <v>296649</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104"/>
      <c r="E18" s="86"/>
      <c r="F18" s="45"/>
      <c r="G18" s="45"/>
      <c r="H18" s="45"/>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104"/>
      <c r="E19" s="86"/>
      <c r="F19" s="45"/>
      <c r="G19" s="45"/>
      <c r="H19" s="45"/>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104"/>
      <c r="E20" s="86"/>
      <c r="F20" s="45"/>
      <c r="G20" s="45"/>
      <c r="H20" s="45"/>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104"/>
      <c r="E21" s="86"/>
      <c r="F21" s="45"/>
      <c r="G21" s="45"/>
      <c r="H21" s="45"/>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104"/>
      <c r="E22" s="86"/>
      <c r="F22" s="45"/>
      <c r="G22" s="45"/>
      <c r="H22" s="45"/>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104">
        <f t="shared" ref="D23" si="16">D24+D25</f>
        <v>0</v>
      </c>
      <c r="E23" s="86">
        <f t="shared" ref="E23:G23" si="17">E24+E25</f>
        <v>0</v>
      </c>
      <c r="F23" s="86">
        <f t="shared" si="17"/>
        <v>27106</v>
      </c>
      <c r="G23" s="86">
        <f t="shared" si="17"/>
        <v>1329</v>
      </c>
      <c r="H23" s="86">
        <f t="shared" ref="H23" si="18">H24+H25</f>
        <v>25777</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104"/>
      <c r="E24" s="86"/>
      <c r="F24" s="45">
        <v>27106</v>
      </c>
      <c r="G24" s="45">
        <f>F24-H24</f>
        <v>1329</v>
      </c>
      <c r="H24" s="45">
        <v>25777</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104"/>
      <c r="E25" s="86"/>
      <c r="F25" s="45"/>
      <c r="G25" s="45"/>
      <c r="H25" s="45"/>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104">
        <v>8967000</v>
      </c>
      <c r="E26" s="86">
        <v>4368000</v>
      </c>
      <c r="F26" s="45">
        <v>3449972.23</v>
      </c>
      <c r="G26" s="45">
        <f>F26-H26</f>
        <v>694295.31999999983</v>
      </c>
      <c r="H26" s="45">
        <v>2755676.91</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104">
        <f t="shared" ref="D27" si="19">D28+D34+D50+D35+D36+D37+D38+D39+D40+D41+D42+D43+D44+D45+D46+D47+D48+D49</f>
        <v>189379000</v>
      </c>
      <c r="E27" s="86">
        <f t="shared" ref="E27:G27" si="20">E28+E34+E50+E35+E36+E37+E38+E39+E40+E41+E42+E43+E44+E45+E46+E47+E48+E49</f>
        <v>95738000</v>
      </c>
      <c r="F27" s="86">
        <f t="shared" si="20"/>
        <v>76642183</v>
      </c>
      <c r="G27" s="86">
        <f t="shared" si="20"/>
        <v>16660150</v>
      </c>
      <c r="H27" s="86">
        <f t="shared" ref="H27" si="21">H28+H34+H50+H35+H36+H37+H38+H39+H40+H41+H42+H43+H44+H45+H46+H47+H48+H49</f>
        <v>59982033</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104">
        <f t="shared" ref="D28" si="22">D29+D30+D31+D32+D33</f>
        <v>182259000</v>
      </c>
      <c r="E28" s="86">
        <f t="shared" ref="E28:G28" si="23">E29+E30+E31+E32+E33</f>
        <v>91754000</v>
      </c>
      <c r="F28" s="86">
        <f t="shared" si="23"/>
        <v>72844149</v>
      </c>
      <c r="G28" s="86">
        <f t="shared" si="23"/>
        <v>14734056</v>
      </c>
      <c r="H28" s="86">
        <f t="shared" ref="H28" si="24">H29+H30+H31+H32+H33</f>
        <v>58110093</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104">
        <v>182259000</v>
      </c>
      <c r="E29" s="86">
        <v>91754000</v>
      </c>
      <c r="F29" s="45">
        <v>70253717</v>
      </c>
      <c r="G29" s="45">
        <f>F29-H29</f>
        <v>14138218</v>
      </c>
      <c r="H29" s="45">
        <v>56115499</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104"/>
      <c r="E30" s="86"/>
      <c r="F30" s="45">
        <v>-56478</v>
      </c>
      <c r="G30" s="45">
        <f>F30-H30</f>
        <v>61408</v>
      </c>
      <c r="H30" s="45">
        <v>-117886</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104"/>
      <c r="E31" s="86"/>
      <c r="F31" s="45"/>
      <c r="G31" s="45"/>
      <c r="H31" s="45"/>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104"/>
      <c r="E32" s="86"/>
      <c r="F32" s="45">
        <v>2646910</v>
      </c>
      <c r="G32" s="45">
        <f>F32-H32</f>
        <v>534430</v>
      </c>
      <c r="H32" s="45">
        <v>2112480</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104"/>
      <c r="E33" s="86"/>
      <c r="F33" s="45"/>
      <c r="G33" s="45"/>
      <c r="H33" s="45"/>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104"/>
      <c r="E34" s="86"/>
      <c r="F34" s="45"/>
      <c r="G34" s="45"/>
      <c r="H34" s="45"/>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104"/>
      <c r="E35" s="86"/>
      <c r="F35" s="45"/>
      <c r="G35" s="45"/>
      <c r="H35" s="45"/>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104">
        <v>12000</v>
      </c>
      <c r="E36" s="86">
        <v>6000</v>
      </c>
      <c r="F36" s="45">
        <v>2255</v>
      </c>
      <c r="G36" s="45">
        <f>F36-H36</f>
        <v>0</v>
      </c>
      <c r="H36" s="45">
        <v>2255</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104"/>
      <c r="E37" s="86"/>
      <c r="F37" s="45"/>
      <c r="G37" s="45"/>
      <c r="H37" s="45"/>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104"/>
      <c r="E38" s="86"/>
      <c r="F38" s="45"/>
      <c r="G38" s="45"/>
      <c r="H38" s="45"/>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104"/>
      <c r="E39" s="86"/>
      <c r="F39" s="45"/>
      <c r="G39" s="45"/>
      <c r="H39" s="45"/>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104"/>
      <c r="E40" s="86"/>
      <c r="F40" s="45"/>
      <c r="G40" s="45"/>
      <c r="H40" s="45"/>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104"/>
      <c r="E41" s="86"/>
      <c r="F41" s="45">
        <v>-4</v>
      </c>
      <c r="G41" s="45">
        <f>F41-H41</f>
        <v>0</v>
      </c>
      <c r="H41" s="45">
        <v>-4</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104">
        <v>45000</v>
      </c>
      <c r="E42" s="86">
        <v>23000</v>
      </c>
      <c r="F42" s="45">
        <v>16446</v>
      </c>
      <c r="G42" s="45">
        <f>F42-H42</f>
        <v>2402</v>
      </c>
      <c r="H42" s="45">
        <v>14044</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104"/>
      <c r="E43" s="86"/>
      <c r="F43" s="45">
        <v>125</v>
      </c>
      <c r="G43" s="45">
        <f>F43-H43</f>
        <v>28</v>
      </c>
      <c r="H43" s="45">
        <v>97</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104"/>
      <c r="E44" s="86"/>
      <c r="F44" s="45">
        <v>407475</v>
      </c>
      <c r="G44" s="45">
        <f>F44-H44</f>
        <v>52572</v>
      </c>
      <c r="H44" s="45">
        <v>354903</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104">
        <v>48000</v>
      </c>
      <c r="E45" s="86">
        <v>24000</v>
      </c>
      <c r="F45" s="45">
        <v>30325</v>
      </c>
      <c r="G45" s="45">
        <f>F45-H45</f>
        <v>6214</v>
      </c>
      <c r="H45" s="45">
        <v>24111</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104"/>
      <c r="E46" s="86"/>
      <c r="F46" s="45"/>
      <c r="G46" s="45"/>
      <c r="H46" s="45"/>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104"/>
      <c r="E47" s="86"/>
      <c r="F47" s="45"/>
      <c r="G47" s="45"/>
      <c r="H47" s="45"/>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104">
        <v>1482000</v>
      </c>
      <c r="E48" s="86">
        <v>738000</v>
      </c>
      <c r="F48" s="45">
        <v>0</v>
      </c>
      <c r="G48" s="45">
        <f>F48-H48</f>
        <v>0</v>
      </c>
      <c r="H48" s="45">
        <v>0</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104">
        <v>5533000</v>
      </c>
      <c r="E49" s="86">
        <v>3193000</v>
      </c>
      <c r="F49" s="45">
        <v>3341412</v>
      </c>
      <c r="G49" s="45">
        <f>F49-H49</f>
        <v>1864878</v>
      </c>
      <c r="H49" s="45">
        <v>1476534</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104"/>
      <c r="E50" s="86"/>
      <c r="F50" s="45"/>
      <c r="G50" s="45"/>
      <c r="H50" s="45"/>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104">
        <f t="shared" ref="D51" si="25">+D52+D57</f>
        <v>266000</v>
      </c>
      <c r="E51" s="86">
        <f t="shared" ref="E51:G51" si="26">+E52+E57</f>
        <v>127000</v>
      </c>
      <c r="F51" s="86">
        <f t="shared" si="26"/>
        <v>89212.06</v>
      </c>
      <c r="G51" s="86">
        <f t="shared" si="26"/>
        <v>61249.279999999999</v>
      </c>
      <c r="H51" s="86">
        <f t="shared" ref="H51" si="27">+H52+H57</f>
        <v>27962.78</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104">
        <f t="shared" ref="D52" si="28">+D53+D55</f>
        <v>0</v>
      </c>
      <c r="E52" s="86">
        <f t="shared" ref="E52:G52" si="29">+E53+E55</f>
        <v>0</v>
      </c>
      <c r="F52" s="86">
        <f t="shared" si="29"/>
        <v>0</v>
      </c>
      <c r="G52" s="86">
        <f t="shared" si="29"/>
        <v>0</v>
      </c>
      <c r="H52" s="86">
        <f t="shared" ref="H52" si="30">+H53+H55</f>
        <v>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104">
        <f t="shared" ref="D53" si="31">+D54</f>
        <v>0</v>
      </c>
      <c r="E53" s="86">
        <f t="shared" ref="E53:H53" si="32">+E54</f>
        <v>0</v>
      </c>
      <c r="F53" s="86">
        <f t="shared" si="32"/>
        <v>0</v>
      </c>
      <c r="G53" s="86">
        <f t="shared" si="32"/>
        <v>0</v>
      </c>
      <c r="H53" s="86">
        <f t="shared" si="32"/>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104"/>
      <c r="E54" s="86"/>
      <c r="F54" s="45"/>
      <c r="G54" s="45"/>
      <c r="H54" s="45"/>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104">
        <f t="shared" ref="D55" si="33">+D56</f>
        <v>0</v>
      </c>
      <c r="E55" s="86">
        <f t="shared" ref="E55:H55" si="34">+E56</f>
        <v>0</v>
      </c>
      <c r="F55" s="86">
        <f t="shared" si="34"/>
        <v>0</v>
      </c>
      <c r="G55" s="86">
        <f t="shared" si="34"/>
        <v>0</v>
      </c>
      <c r="H55" s="86">
        <f t="shared" si="34"/>
        <v>0</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104"/>
      <c r="E56" s="86"/>
      <c r="F56" s="45"/>
      <c r="G56" s="45"/>
      <c r="H56" s="45"/>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104">
        <f t="shared" ref="D57" si="35">+D58+D62</f>
        <v>266000</v>
      </c>
      <c r="E57" s="86">
        <f t="shared" ref="E57:G57" si="36">+E58+E62</f>
        <v>127000</v>
      </c>
      <c r="F57" s="86">
        <f t="shared" si="36"/>
        <v>89212.06</v>
      </c>
      <c r="G57" s="86">
        <f t="shared" si="36"/>
        <v>61249.279999999999</v>
      </c>
      <c r="H57" s="86">
        <f t="shared" ref="H57" si="37">+H58+H62</f>
        <v>27962.78</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104">
        <f t="shared" ref="D58" si="38">D61+D59+D60</f>
        <v>266000</v>
      </c>
      <c r="E58" s="86">
        <f t="shared" ref="E58:G58" si="39">E61+E59+E60</f>
        <v>127000</v>
      </c>
      <c r="F58" s="86">
        <f t="shared" si="39"/>
        <v>89212.06</v>
      </c>
      <c r="G58" s="86">
        <f t="shared" si="39"/>
        <v>61249.279999999999</v>
      </c>
      <c r="H58" s="86">
        <f t="shared" ref="H58" si="40">H61+H59+H60</f>
        <v>27962.78</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104"/>
      <c r="E59" s="86"/>
      <c r="F59" s="86"/>
      <c r="G59" s="86"/>
      <c r="H59" s="86"/>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104"/>
      <c r="E60" s="86"/>
      <c r="F60" s="86"/>
      <c r="G60" s="86"/>
      <c r="H60" s="86"/>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104">
        <v>266000</v>
      </c>
      <c r="E61" s="86">
        <v>127000</v>
      </c>
      <c r="F61" s="45">
        <v>89212.06</v>
      </c>
      <c r="G61" s="45">
        <f>F61-H61</f>
        <v>61249.279999999999</v>
      </c>
      <c r="H61" s="45">
        <v>27962.78</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104">
        <f t="shared" ref="D62" si="41">D63</f>
        <v>0</v>
      </c>
      <c r="E62" s="86">
        <f t="shared" ref="E62:H62" si="42">E63</f>
        <v>0</v>
      </c>
      <c r="F62" s="86">
        <f t="shared" si="42"/>
        <v>0</v>
      </c>
      <c r="G62" s="86">
        <f t="shared" si="42"/>
        <v>0</v>
      </c>
      <c r="H62" s="86">
        <f t="shared" si="42"/>
        <v>0</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104"/>
      <c r="E63" s="86"/>
      <c r="F63" s="45"/>
      <c r="G63" s="45"/>
      <c r="H63" s="45"/>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104">
        <f t="shared" ref="D64" si="43">+D65</f>
        <v>30729320</v>
      </c>
      <c r="E64" s="86">
        <f t="shared" ref="E64:H64" si="44">+E65</f>
        <v>30152960</v>
      </c>
      <c r="F64" s="86">
        <f t="shared" si="44"/>
        <v>25703615</v>
      </c>
      <c r="G64" s="86">
        <f t="shared" si="44"/>
        <v>0</v>
      </c>
      <c r="H64" s="86">
        <f t="shared" si="44"/>
        <v>25703615</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104">
        <f t="shared" ref="D65" si="45">+D66+D79</f>
        <v>30729320</v>
      </c>
      <c r="E65" s="86">
        <f t="shared" ref="E65:G65" si="46">+E66+E79</f>
        <v>30152960</v>
      </c>
      <c r="F65" s="86">
        <f t="shared" si="46"/>
        <v>25703615</v>
      </c>
      <c r="G65" s="86">
        <f t="shared" si="46"/>
        <v>0</v>
      </c>
      <c r="H65" s="86">
        <f t="shared" ref="H65" si="47">+H66+H79</f>
        <v>25703615</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104">
        <f t="shared" ref="D66" si="48">D67+D68+D69+D70+D72+D73+D74+D75+D71+D76+D77+D78</f>
        <v>30729320</v>
      </c>
      <c r="E66" s="86">
        <f t="shared" ref="E66:G66" si="49">E67+E68+E69+E70+E72+E73+E74+E75+E71+E76+E77+E78</f>
        <v>30152960</v>
      </c>
      <c r="F66" s="86">
        <f t="shared" si="49"/>
        <v>25703620</v>
      </c>
      <c r="G66" s="86">
        <f t="shared" si="49"/>
        <v>0</v>
      </c>
      <c r="H66" s="86">
        <f t="shared" ref="H66" si="50">H67+H68+H69+H70+H72+H73+H74+H75+H71+H76+H77+H78</f>
        <v>25703620</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104"/>
      <c r="E67" s="86"/>
      <c r="F67" s="45"/>
      <c r="G67" s="45"/>
      <c r="H67" s="45"/>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104"/>
      <c r="E68" s="86"/>
      <c r="F68" s="45"/>
      <c r="G68" s="45"/>
      <c r="H68" s="45"/>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104">
        <v>23222250</v>
      </c>
      <c r="E69" s="86">
        <v>23222250</v>
      </c>
      <c r="F69" s="45">
        <v>23222251</v>
      </c>
      <c r="G69" s="45">
        <f>F69-H69</f>
        <v>0</v>
      </c>
      <c r="H69" s="45">
        <v>23222251</v>
      </c>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104"/>
      <c r="E70" s="86"/>
      <c r="F70" s="45"/>
      <c r="G70" s="45"/>
      <c r="H70" s="45"/>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104"/>
      <c r="E71" s="86"/>
      <c r="F71" s="45"/>
      <c r="G71" s="45"/>
      <c r="H71" s="45"/>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104"/>
      <c r="E72" s="86"/>
      <c r="F72" s="45"/>
      <c r="G72" s="45"/>
      <c r="H72" s="45"/>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104"/>
      <c r="E73" s="86"/>
      <c r="F73" s="45"/>
      <c r="G73" s="45"/>
      <c r="H73" s="45"/>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104"/>
      <c r="E74" s="86"/>
      <c r="F74" s="45"/>
      <c r="G74" s="45"/>
      <c r="H74" s="45"/>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104"/>
      <c r="E75" s="86"/>
      <c r="F75" s="45"/>
      <c r="G75" s="45"/>
      <c r="H75" s="45"/>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104">
        <v>5025700</v>
      </c>
      <c r="E76" s="86">
        <v>4449340</v>
      </c>
      <c r="F76" s="45"/>
      <c r="G76" s="45"/>
      <c r="H76" s="45"/>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104"/>
      <c r="E77" s="86"/>
      <c r="F77" s="45"/>
      <c r="G77" s="45"/>
      <c r="H77" s="45"/>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104">
        <v>2481370</v>
      </c>
      <c r="E78" s="86">
        <v>2481370</v>
      </c>
      <c r="F78" s="45">
        <v>2481369</v>
      </c>
      <c r="G78" s="45">
        <f>F78-H78</f>
        <v>0</v>
      </c>
      <c r="H78" s="45">
        <v>2481369</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104">
        <f t="shared" ref="D79" si="51">+D80+D81+D82+D83+D84+D85+D86+D87</f>
        <v>0</v>
      </c>
      <c r="E79" s="86">
        <f t="shared" ref="E79:G79" si="52">+E80+E81+E82+E83+E84+E85+E86+E87</f>
        <v>0</v>
      </c>
      <c r="F79" s="86">
        <f t="shared" si="52"/>
        <v>-5</v>
      </c>
      <c r="G79" s="86">
        <f t="shared" si="52"/>
        <v>0</v>
      </c>
      <c r="H79" s="86">
        <f t="shared" ref="H79" si="53">+H80+H81+H82+H83+H84+H85+H86+H87</f>
        <v>-5</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104"/>
      <c r="E80" s="86"/>
      <c r="F80" s="45"/>
      <c r="G80" s="45"/>
      <c r="H80" s="45"/>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104"/>
      <c r="E81" s="86"/>
      <c r="F81" s="45"/>
      <c r="G81" s="45"/>
      <c r="H81" s="45"/>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104"/>
      <c r="E82" s="86"/>
      <c r="F82" s="45">
        <v>-5</v>
      </c>
      <c r="G82" s="45">
        <f>F82-H82</f>
        <v>0</v>
      </c>
      <c r="H82" s="45">
        <v>-5</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104"/>
      <c r="E83" s="86"/>
      <c r="F83" s="45"/>
      <c r="G83" s="45"/>
      <c r="H83" s="45"/>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104"/>
      <c r="E84" s="86"/>
      <c r="F84" s="45"/>
      <c r="G84" s="45"/>
      <c r="H84" s="45"/>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104"/>
      <c r="E85" s="86"/>
      <c r="F85" s="45"/>
      <c r="G85" s="45"/>
      <c r="H85" s="45"/>
      <c r="T85" s="6"/>
      <c r="AT85" s="6"/>
      <c r="AU85" s="6"/>
      <c r="AV85" s="6"/>
      <c r="BN85" s="6"/>
    </row>
    <row r="86" spans="1:139" ht="75" x14ac:dyDescent="0.3">
      <c r="A86" s="81" t="s">
        <v>164</v>
      </c>
      <c r="B86" s="82" t="s">
        <v>165</v>
      </c>
      <c r="C86" s="45"/>
      <c r="D86" s="104"/>
      <c r="E86" s="86"/>
      <c r="F86" s="45"/>
      <c r="G86" s="45"/>
      <c r="H86" s="45"/>
      <c r="AT86" s="6"/>
      <c r="AU86" s="6"/>
      <c r="AV86" s="6"/>
      <c r="BN86" s="6"/>
    </row>
    <row r="87" spans="1:139" ht="45" x14ac:dyDescent="0.3">
      <c r="A87" s="81" t="s">
        <v>166</v>
      </c>
      <c r="B87" s="83" t="s">
        <v>167</v>
      </c>
      <c r="C87" s="45"/>
      <c r="D87" s="104"/>
      <c r="E87" s="86"/>
      <c r="F87" s="45"/>
      <c r="G87" s="45"/>
      <c r="H87" s="45"/>
      <c r="AT87" s="6"/>
      <c r="AU87" s="6"/>
      <c r="AV87" s="6"/>
      <c r="BN87" s="6"/>
    </row>
    <row r="88" spans="1:139" ht="45" x14ac:dyDescent="0.3">
      <c r="A88" s="81" t="s">
        <v>168</v>
      </c>
      <c r="B88" s="84" t="s">
        <v>169</v>
      </c>
      <c r="C88" s="86">
        <f>C89</f>
        <v>0</v>
      </c>
      <c r="D88" s="104">
        <f t="shared" ref="D88:D89" si="54">D89</f>
        <v>0</v>
      </c>
      <c r="E88" s="86">
        <f t="shared" ref="E88:H89" si="55">E89</f>
        <v>0</v>
      </c>
      <c r="F88" s="86">
        <f t="shared" si="55"/>
        <v>0</v>
      </c>
      <c r="G88" s="86">
        <f t="shared" si="55"/>
        <v>0</v>
      </c>
      <c r="H88" s="86">
        <f t="shared" si="55"/>
        <v>0</v>
      </c>
      <c r="AT88" s="6"/>
      <c r="AU88" s="6"/>
      <c r="AV88" s="6"/>
      <c r="BN88" s="6"/>
    </row>
    <row r="89" spans="1:139" x14ac:dyDescent="0.3">
      <c r="A89" s="81" t="s">
        <v>170</v>
      </c>
      <c r="B89" s="83" t="s">
        <v>171</v>
      </c>
      <c r="C89" s="86">
        <f>C90</f>
        <v>0</v>
      </c>
      <c r="D89" s="104">
        <f t="shared" si="54"/>
        <v>0</v>
      </c>
      <c r="E89" s="86">
        <f t="shared" si="55"/>
        <v>0</v>
      </c>
      <c r="F89" s="86">
        <f t="shared" si="55"/>
        <v>0</v>
      </c>
      <c r="G89" s="86">
        <f t="shared" si="55"/>
        <v>0</v>
      </c>
      <c r="H89" s="86">
        <f t="shared" si="55"/>
        <v>0</v>
      </c>
      <c r="AT89" s="6"/>
      <c r="AU89" s="6"/>
      <c r="AV89" s="6"/>
      <c r="BN89" s="6"/>
    </row>
    <row r="90" spans="1:139" x14ac:dyDescent="0.3">
      <c r="A90" s="81" t="s">
        <v>172</v>
      </c>
      <c r="B90" s="83" t="s">
        <v>173</v>
      </c>
      <c r="C90" s="86"/>
      <c r="D90" s="104"/>
      <c r="E90" s="86"/>
      <c r="F90" s="45"/>
      <c r="G90" s="45"/>
      <c r="H90" s="45"/>
      <c r="AT90" s="6"/>
      <c r="AU90" s="6"/>
      <c r="AV90" s="6"/>
      <c r="BN90" s="6"/>
    </row>
    <row r="91" spans="1:139" ht="45" x14ac:dyDescent="0.3">
      <c r="A91" s="81" t="s">
        <v>472</v>
      </c>
      <c r="B91" s="84" t="s">
        <v>169</v>
      </c>
      <c r="C91" s="86">
        <f>C92+C95</f>
        <v>0</v>
      </c>
      <c r="D91" s="104">
        <f t="shared" ref="D91" si="56">D92+D95</f>
        <v>0</v>
      </c>
      <c r="E91" s="86">
        <f t="shared" ref="E91:G91" si="57">E92+E95</f>
        <v>0</v>
      </c>
      <c r="F91" s="86">
        <f t="shared" si="57"/>
        <v>0</v>
      </c>
      <c r="G91" s="86">
        <f t="shared" si="57"/>
        <v>0</v>
      </c>
      <c r="H91" s="86">
        <f t="shared" ref="H91" si="58">H92+H95</f>
        <v>0</v>
      </c>
      <c r="BN91" s="6"/>
    </row>
    <row r="92" spans="1:139" x14ac:dyDescent="0.3">
      <c r="A92" s="81" t="s">
        <v>473</v>
      </c>
      <c r="B92" s="83" t="s">
        <v>171</v>
      </c>
      <c r="C92" s="86">
        <f>C93+C94</f>
        <v>0</v>
      </c>
      <c r="D92" s="104">
        <f t="shared" ref="D92" si="59">D93</f>
        <v>0</v>
      </c>
      <c r="E92" s="86">
        <f t="shared" ref="E92:H92" si="60">E93</f>
        <v>0</v>
      </c>
      <c r="F92" s="86">
        <f t="shared" si="60"/>
        <v>0</v>
      </c>
      <c r="G92" s="86">
        <f t="shared" si="60"/>
        <v>0</v>
      </c>
      <c r="H92" s="86">
        <f t="shared" si="60"/>
        <v>0</v>
      </c>
      <c r="BN92" s="6"/>
    </row>
    <row r="93" spans="1:139" x14ac:dyDescent="0.3">
      <c r="A93" s="81" t="s">
        <v>474</v>
      </c>
      <c r="B93" s="83" t="s">
        <v>467</v>
      </c>
      <c r="C93" s="86"/>
      <c r="D93" s="104"/>
      <c r="E93" s="86"/>
      <c r="F93" s="45"/>
      <c r="G93" s="45"/>
      <c r="H93" s="45"/>
      <c r="BN93" s="6"/>
    </row>
    <row r="94" spans="1:139" x14ac:dyDescent="0.3">
      <c r="A94" s="81" t="s">
        <v>498</v>
      </c>
      <c r="B94" s="83" t="s">
        <v>497</v>
      </c>
      <c r="C94" s="86"/>
      <c r="D94" s="104"/>
      <c r="E94" s="86"/>
      <c r="F94" s="45"/>
      <c r="G94" s="45"/>
      <c r="H94" s="45"/>
      <c r="BN94" s="6"/>
    </row>
    <row r="95" spans="1:139" ht="30" x14ac:dyDescent="0.3">
      <c r="A95" s="81" t="s">
        <v>501</v>
      </c>
      <c r="B95" s="84" t="s">
        <v>500</v>
      </c>
      <c r="C95" s="86">
        <f>C96+C97</f>
        <v>0</v>
      </c>
      <c r="D95" s="104">
        <f t="shared" ref="D95" si="61">D96+D97</f>
        <v>0</v>
      </c>
      <c r="E95" s="86">
        <f t="shared" ref="E95:G95" si="62">E96+E97</f>
        <v>0</v>
      </c>
      <c r="F95" s="86">
        <f t="shared" si="62"/>
        <v>0</v>
      </c>
      <c r="G95" s="86">
        <f t="shared" si="62"/>
        <v>0</v>
      </c>
      <c r="H95" s="86">
        <f t="shared" ref="H95" si="63">H96+H97</f>
        <v>0</v>
      </c>
      <c r="BN95" s="6"/>
    </row>
    <row r="96" spans="1:139" x14ac:dyDescent="0.3">
      <c r="A96" s="81" t="s">
        <v>502</v>
      </c>
      <c r="B96" s="83" t="s">
        <v>467</v>
      </c>
      <c r="C96" s="86"/>
      <c r="D96" s="104"/>
      <c r="E96" s="86"/>
      <c r="F96" s="45"/>
      <c r="G96" s="45"/>
      <c r="H96" s="45"/>
      <c r="BN96" s="6"/>
    </row>
    <row r="97" spans="1:174" x14ac:dyDescent="0.3">
      <c r="A97" s="81" t="s">
        <v>503</v>
      </c>
      <c r="B97" s="83" t="s">
        <v>497</v>
      </c>
      <c r="C97" s="86"/>
      <c r="D97" s="104"/>
      <c r="E97" s="86"/>
      <c r="F97" s="45"/>
      <c r="G97" s="45"/>
      <c r="H97" s="45"/>
      <c r="BN97" s="6"/>
    </row>
    <row r="98" spans="1:174" ht="30" x14ac:dyDescent="0.3">
      <c r="A98" s="84" t="s">
        <v>475</v>
      </c>
      <c r="B98" s="84" t="s">
        <v>174</v>
      </c>
      <c r="C98" s="86">
        <f>C99+C101</f>
        <v>0</v>
      </c>
      <c r="D98" s="104">
        <f t="shared" ref="D98" si="64">D99+D101</f>
        <v>0</v>
      </c>
      <c r="E98" s="86">
        <f t="shared" ref="E98:G98" si="65">E99+E101</f>
        <v>0</v>
      </c>
      <c r="F98" s="86">
        <f t="shared" si="65"/>
        <v>0</v>
      </c>
      <c r="G98" s="86">
        <f t="shared" si="65"/>
        <v>0</v>
      </c>
      <c r="H98" s="86">
        <f t="shared" ref="H98" si="66">H99+H101</f>
        <v>0</v>
      </c>
      <c r="BN98" s="6"/>
    </row>
    <row r="99" spans="1:174" ht="45" x14ac:dyDescent="0.3">
      <c r="A99" s="84" t="s">
        <v>175</v>
      </c>
      <c r="B99" s="84" t="s">
        <v>169</v>
      </c>
      <c r="C99" s="86">
        <f>C100</f>
        <v>0</v>
      </c>
      <c r="D99" s="104">
        <f t="shared" ref="D99" si="67">D100</f>
        <v>0</v>
      </c>
      <c r="E99" s="86">
        <f t="shared" ref="E99:H99" si="68">E100</f>
        <v>0</v>
      </c>
      <c r="F99" s="86">
        <f t="shared" si="68"/>
        <v>0</v>
      </c>
      <c r="G99" s="86">
        <f t="shared" si="68"/>
        <v>0</v>
      </c>
      <c r="H99" s="86">
        <f t="shared" si="68"/>
        <v>0</v>
      </c>
      <c r="BN99" s="6"/>
    </row>
    <row r="100" spans="1:174" s="56" customFormat="1" ht="30" x14ac:dyDescent="0.3">
      <c r="A100" s="83" t="s">
        <v>176</v>
      </c>
      <c r="B100" s="83" t="s">
        <v>177</v>
      </c>
      <c r="C100" s="86"/>
      <c r="D100" s="104"/>
      <c r="E100" s="86"/>
      <c r="F100" s="86"/>
      <c r="G100" s="86"/>
      <c r="H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468</v>
      </c>
      <c r="C101" s="86">
        <f>C102</f>
        <v>0</v>
      </c>
      <c r="D101" s="104">
        <f t="shared" ref="D101:D103" si="69">D102</f>
        <v>0</v>
      </c>
      <c r="E101" s="86">
        <f t="shared" ref="E101:H103" si="70">E102</f>
        <v>0</v>
      </c>
      <c r="F101" s="86">
        <f t="shared" si="70"/>
        <v>0</v>
      </c>
      <c r="G101" s="86">
        <f t="shared" si="70"/>
        <v>0</v>
      </c>
      <c r="H101" s="86">
        <f t="shared" si="70"/>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476</v>
      </c>
      <c r="B102" s="83" t="s">
        <v>469</v>
      </c>
      <c r="C102" s="86">
        <f>C103</f>
        <v>0</v>
      </c>
      <c r="D102" s="104">
        <f t="shared" si="69"/>
        <v>0</v>
      </c>
      <c r="E102" s="86">
        <f t="shared" si="70"/>
        <v>0</v>
      </c>
      <c r="F102" s="86">
        <f t="shared" si="70"/>
        <v>0</v>
      </c>
      <c r="G102" s="86">
        <f t="shared" si="70"/>
        <v>0</v>
      </c>
      <c r="H102" s="86">
        <f t="shared" si="70"/>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477</v>
      </c>
      <c r="B103" s="83" t="s">
        <v>470</v>
      </c>
      <c r="C103" s="86">
        <f>C104</f>
        <v>0</v>
      </c>
      <c r="D103" s="104">
        <f t="shared" si="69"/>
        <v>0</v>
      </c>
      <c r="E103" s="86">
        <f t="shared" si="70"/>
        <v>0</v>
      </c>
      <c r="F103" s="86">
        <f t="shared" si="70"/>
        <v>0</v>
      </c>
      <c r="G103" s="86">
        <f t="shared" si="70"/>
        <v>0</v>
      </c>
      <c r="H103" s="86">
        <f t="shared" si="70"/>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478</v>
      </c>
      <c r="B104" s="83" t="s">
        <v>471</v>
      </c>
      <c r="C104" s="45"/>
      <c r="D104" s="104"/>
      <c r="E104" s="86"/>
      <c r="F104" s="45"/>
      <c r="G104" s="45"/>
      <c r="H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104">
        <f t="shared" ref="D105" si="71">D106</f>
        <v>0</v>
      </c>
      <c r="E105" s="86">
        <f t="shared" ref="E105:H105" si="72">E106</f>
        <v>0</v>
      </c>
      <c r="F105" s="86">
        <f t="shared" si="72"/>
        <v>-557002.4</v>
      </c>
      <c r="G105" s="86">
        <f t="shared" si="72"/>
        <v>92530</v>
      </c>
      <c r="H105" s="86">
        <f t="shared" si="72"/>
        <v>-649532.4</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75" thickBot="1" x14ac:dyDescent="0.35">
      <c r="A106" s="83" t="s">
        <v>180</v>
      </c>
      <c r="B106" s="83" t="s">
        <v>181</v>
      </c>
      <c r="C106" s="45"/>
      <c r="D106" s="105"/>
      <c r="E106" s="86"/>
      <c r="F106" s="45">
        <v>-557002.4</v>
      </c>
      <c r="G106" s="45">
        <f>F106-H106</f>
        <v>92530</v>
      </c>
      <c r="H106" s="45">
        <v>-649532.4</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5"/>
      <c r="C108" s="5"/>
      <c r="D108" s="46"/>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107" t="s">
        <v>510</v>
      </c>
      <c r="C109" s="107"/>
      <c r="D109" s="108" t="s">
        <v>511</v>
      </c>
      <c r="E109" s="108"/>
      <c r="F109" s="107"/>
      <c r="G109" s="109"/>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x14ac:dyDescent="0.3">
      <c r="B110" s="107" t="s">
        <v>512</v>
      </c>
      <c r="C110" s="107"/>
      <c r="D110" s="108" t="s">
        <v>515</v>
      </c>
      <c r="E110" s="108"/>
      <c r="F110" s="107"/>
      <c r="G110" s="109"/>
    </row>
    <row r="111" spans="1:174" x14ac:dyDescent="0.3">
      <c r="B111" s="109"/>
      <c r="C111" s="109"/>
      <c r="D111" s="110"/>
      <c r="E111" s="110"/>
      <c r="F111" s="109" t="s">
        <v>513</v>
      </c>
      <c r="G111" s="109"/>
    </row>
    <row r="112" spans="1:174" x14ac:dyDescent="0.3">
      <c r="B112" s="109"/>
      <c r="C112" s="109"/>
      <c r="D112" s="110"/>
      <c r="E112" s="110"/>
      <c r="F112" s="109" t="s">
        <v>514</v>
      </c>
      <c r="G112" s="109"/>
    </row>
  </sheetData>
  <protectedRanges>
    <protectedRange sqref="C85:C86 C69:C81 C61 C29:C50 C54:C55 F80:G81 C17:C26 F17:G22 F54:G54 D23:G23 D55:G55 D79:G79 F24:G26 F69:G78 G106 G82 H54:H55 H17:H26 H69:H81 F85:H87 F90:H90 C57:H57 C64:H65 F93:H94 F96:H97 F61:H61 F29:H50" name="Zonă1"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36"/>
  <sheetViews>
    <sheetView tabSelected="1" zoomScale="90" zoomScaleNormal="90" workbookViewId="0">
      <pane xSplit="3" ySplit="6" topLeftCell="D7" activePane="bottomRight" state="frozen"/>
      <selection activeCell="G7" sqref="G7:H209"/>
      <selection pane="topRight" activeCell="G7" sqref="G7:H209"/>
      <selection pane="bottomLeft" activeCell="G7" sqref="G7:H209"/>
      <selection pane="bottomRight" activeCell="G211" sqref="G211"/>
    </sheetView>
  </sheetViews>
  <sheetFormatPr defaultRowHeight="15" x14ac:dyDescent="0.3"/>
  <cols>
    <col min="1" max="1" width="14.28515625" style="1" customWidth="1"/>
    <col min="2" max="2" width="71.140625" style="4" customWidth="1"/>
    <col min="3" max="3" width="7.85546875" style="4" hidden="1" customWidth="1"/>
    <col min="4" max="4" width="15.5703125" style="4" customWidth="1"/>
    <col min="5" max="5" width="15" style="4" customWidth="1"/>
    <col min="6" max="6" width="15.7109375" style="4" bestFit="1" customWidth="1"/>
    <col min="7" max="7" width="15.42578125" style="4" bestFit="1" customWidth="1"/>
    <col min="8" max="8" width="14.5703125" style="4" bestFit="1" customWidth="1"/>
    <col min="9" max="9" width="15.28515625" style="5" customWidth="1"/>
    <col min="10" max="16384" width="9.140625" style="5"/>
  </cols>
  <sheetData>
    <row r="1" spans="1:9" ht="17.25" x14ac:dyDescent="0.3">
      <c r="B1" s="2" t="s">
        <v>517</v>
      </c>
      <c r="C1" s="3"/>
    </row>
    <row r="2" spans="1:9" x14ac:dyDescent="0.3">
      <c r="B2" s="3"/>
      <c r="C2" s="3"/>
    </row>
    <row r="3" spans="1:9" x14ac:dyDescent="0.3">
      <c r="B3" s="3"/>
      <c r="C3" s="3"/>
      <c r="D3" s="6"/>
    </row>
    <row r="4" spans="1:9" x14ac:dyDescent="0.3">
      <c r="D4" s="7"/>
      <c r="E4" s="7"/>
      <c r="F4" s="8"/>
      <c r="G4" s="9"/>
      <c r="H4" s="98" t="s">
        <v>466</v>
      </c>
    </row>
    <row r="5" spans="1:9" s="13" customFormat="1" ht="90" x14ac:dyDescent="0.2">
      <c r="A5" s="10" t="s">
        <v>1</v>
      </c>
      <c r="B5" s="11" t="s">
        <v>2</v>
      </c>
      <c r="C5" s="11" t="s">
        <v>3</v>
      </c>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87">
        <f t="shared" ref="D7:H7" si="1">+D8+D16</f>
        <v>436762740</v>
      </c>
      <c r="E7" s="87">
        <f t="shared" si="1"/>
        <v>428837310</v>
      </c>
      <c r="F7" s="87">
        <f t="shared" si="1"/>
        <v>260884540</v>
      </c>
      <c r="G7" s="87">
        <f t="shared" si="1"/>
        <v>209376490.99000001</v>
      </c>
      <c r="H7" s="87">
        <f t="shared" si="1"/>
        <v>40157193.039999999</v>
      </c>
      <c r="I7" s="87">
        <f t="shared" ref="I7" si="2">+I8+I16</f>
        <v>169219297.95000002</v>
      </c>
    </row>
    <row r="8" spans="1:9" s="19" customFormat="1" x14ac:dyDescent="0.3">
      <c r="A8" s="17" t="s">
        <v>202</v>
      </c>
      <c r="B8" s="20" t="s">
        <v>189</v>
      </c>
      <c r="C8" s="88">
        <f t="shared" ref="C8" si="3">+C9+C10+C13+C11+C12+C15+C187+C14</f>
        <v>0</v>
      </c>
      <c r="D8" s="88">
        <f t="shared" ref="D8:H8" si="4">+D9+D10+D13+D11+D12+D15+D187+D14</f>
        <v>436492740</v>
      </c>
      <c r="E8" s="88">
        <f t="shared" si="4"/>
        <v>428567310</v>
      </c>
      <c r="F8" s="88">
        <f t="shared" si="4"/>
        <v>260884540</v>
      </c>
      <c r="G8" s="88">
        <f t="shared" si="4"/>
        <v>209376490.99000001</v>
      </c>
      <c r="H8" s="88">
        <f t="shared" si="4"/>
        <v>40157193.039999999</v>
      </c>
      <c r="I8" s="88">
        <f t="shared" ref="I8" si="5">+I9+I10+I13+I11+I12+I15+I187+I14</f>
        <v>169219297.95000002</v>
      </c>
    </row>
    <row r="9" spans="1:9" s="19" customFormat="1" x14ac:dyDescent="0.3">
      <c r="A9" s="17" t="s">
        <v>204</v>
      </c>
      <c r="B9" s="20" t="s">
        <v>190</v>
      </c>
      <c r="C9" s="88">
        <f t="shared" ref="C9" si="6">+C23</f>
        <v>0</v>
      </c>
      <c r="D9" s="88">
        <f t="shared" ref="D9:H9" si="7">+D23</f>
        <v>4780000</v>
      </c>
      <c r="E9" s="88">
        <f t="shared" si="7"/>
        <v>4780000</v>
      </c>
      <c r="F9" s="88">
        <f t="shared" si="7"/>
        <v>2492740</v>
      </c>
      <c r="G9" s="88">
        <f t="shared" si="7"/>
        <v>2142354</v>
      </c>
      <c r="H9" s="88">
        <f t="shared" si="7"/>
        <v>501759</v>
      </c>
      <c r="I9" s="88">
        <f t="shared" ref="I9" si="8">+I23</f>
        <v>1640595</v>
      </c>
    </row>
    <row r="10" spans="1:9" s="19" customFormat="1" ht="16.5" customHeight="1" x14ac:dyDescent="0.3">
      <c r="A10" s="17" t="s">
        <v>205</v>
      </c>
      <c r="B10" s="20" t="s">
        <v>191</v>
      </c>
      <c r="C10" s="88">
        <f t="shared" ref="C10" si="9">+C44</f>
        <v>0</v>
      </c>
      <c r="D10" s="88">
        <f t="shared" ref="D10:H10" si="10">+D44</f>
        <v>291499740</v>
      </c>
      <c r="E10" s="88">
        <f t="shared" si="10"/>
        <v>283574310</v>
      </c>
      <c r="F10" s="88">
        <f t="shared" si="10"/>
        <v>167469420</v>
      </c>
      <c r="G10" s="88">
        <f t="shared" si="10"/>
        <v>143304725.21000001</v>
      </c>
      <c r="H10" s="88">
        <f t="shared" si="10"/>
        <v>31282066.149999999</v>
      </c>
      <c r="I10" s="88">
        <f t="shared" ref="I10" si="11">+I44</f>
        <v>112022659.06000003</v>
      </c>
    </row>
    <row r="11" spans="1:9" s="19" customFormat="1" x14ac:dyDescent="0.3">
      <c r="A11" s="17" t="s">
        <v>207</v>
      </c>
      <c r="B11" s="20" t="s">
        <v>192</v>
      </c>
      <c r="C11" s="88">
        <f t="shared" ref="C11" si="12">+C72</f>
        <v>0</v>
      </c>
      <c r="D11" s="88">
        <f t="shared" ref="D11:H11" si="13">+D72</f>
        <v>0</v>
      </c>
      <c r="E11" s="88">
        <f t="shared" si="13"/>
        <v>0</v>
      </c>
      <c r="F11" s="88">
        <f t="shared" si="13"/>
        <v>0</v>
      </c>
      <c r="G11" s="88">
        <f t="shared" si="13"/>
        <v>0</v>
      </c>
      <c r="H11" s="88">
        <f t="shared" si="13"/>
        <v>0</v>
      </c>
      <c r="I11" s="88">
        <f t="shared" ref="I11" si="14">+I72</f>
        <v>0</v>
      </c>
    </row>
    <row r="12" spans="1:9" s="19" customFormat="1" ht="30" x14ac:dyDescent="0.3">
      <c r="A12" s="17" t="s">
        <v>208</v>
      </c>
      <c r="B12" s="20" t="s">
        <v>193</v>
      </c>
      <c r="C12" s="88">
        <f t="shared" ref="C12" si="15">C188</f>
        <v>0</v>
      </c>
      <c r="D12" s="88">
        <f t="shared" ref="D12:H12" si="16">D188</f>
        <v>125769000</v>
      </c>
      <c r="E12" s="88">
        <f t="shared" si="16"/>
        <v>125769000</v>
      </c>
      <c r="F12" s="88">
        <f t="shared" si="16"/>
        <v>79808380</v>
      </c>
      <c r="G12" s="88">
        <f t="shared" si="16"/>
        <v>56707469</v>
      </c>
      <c r="H12" s="88">
        <f t="shared" si="16"/>
        <v>10430919</v>
      </c>
      <c r="I12" s="88">
        <f t="shared" ref="I12" si="17">I188</f>
        <v>46276550</v>
      </c>
    </row>
    <row r="13" spans="1:9" s="19" customFormat="1" ht="16.5" customHeight="1" x14ac:dyDescent="0.3">
      <c r="A13" s="17" t="s">
        <v>209</v>
      </c>
      <c r="B13" s="20" t="s">
        <v>194</v>
      </c>
      <c r="C13" s="88">
        <f t="shared" ref="C13" si="18">C205</f>
        <v>0</v>
      </c>
      <c r="D13" s="88">
        <f t="shared" ref="D13:H13" si="19">D205</f>
        <v>14444000</v>
      </c>
      <c r="E13" s="88">
        <f t="shared" si="19"/>
        <v>14444000</v>
      </c>
      <c r="F13" s="88">
        <f t="shared" si="19"/>
        <v>11114000</v>
      </c>
      <c r="G13" s="88">
        <f t="shared" si="19"/>
        <v>11061127.380000001</v>
      </c>
      <c r="H13" s="88">
        <f t="shared" si="19"/>
        <v>1686147.38</v>
      </c>
      <c r="I13" s="88">
        <f t="shared" ref="I13" si="20">I205</f>
        <v>9374980</v>
      </c>
    </row>
    <row r="14" spans="1:9" s="19" customFormat="1" ht="30" x14ac:dyDescent="0.3">
      <c r="A14" s="17" t="s">
        <v>211</v>
      </c>
      <c r="B14" s="20" t="s">
        <v>195</v>
      </c>
      <c r="C14" s="88">
        <f t="shared" ref="C14" si="21">C212</f>
        <v>0</v>
      </c>
      <c r="D14" s="88">
        <f t="shared" ref="D14:H14" si="22">D212</f>
        <v>0</v>
      </c>
      <c r="E14" s="88">
        <f t="shared" si="22"/>
        <v>0</v>
      </c>
      <c r="F14" s="88">
        <f t="shared" si="22"/>
        <v>0</v>
      </c>
      <c r="G14" s="88">
        <f t="shared" si="22"/>
        <v>0</v>
      </c>
      <c r="H14" s="88">
        <f t="shared" si="22"/>
        <v>0</v>
      </c>
      <c r="I14" s="88">
        <f t="shared" ref="I14" si="23">I212</f>
        <v>0</v>
      </c>
    </row>
    <row r="15" spans="1:9" s="19" customFormat="1" ht="16.5" customHeight="1" x14ac:dyDescent="0.3">
      <c r="A15" s="17" t="s">
        <v>213</v>
      </c>
      <c r="B15" s="20" t="s">
        <v>197</v>
      </c>
      <c r="C15" s="88">
        <f t="shared" ref="C15" si="24">C75</f>
        <v>0</v>
      </c>
      <c r="D15" s="88">
        <f t="shared" ref="D15:H15" si="25">D75</f>
        <v>0</v>
      </c>
      <c r="E15" s="88">
        <f t="shared" si="25"/>
        <v>0</v>
      </c>
      <c r="F15" s="88">
        <f t="shared" si="25"/>
        <v>0</v>
      </c>
      <c r="G15" s="88">
        <f t="shared" si="25"/>
        <v>0</v>
      </c>
      <c r="H15" s="88">
        <f t="shared" si="25"/>
        <v>0</v>
      </c>
      <c r="I15" s="88">
        <f t="shared" ref="I15" si="26">I75</f>
        <v>0</v>
      </c>
    </row>
    <row r="16" spans="1:9" s="19" customFormat="1" ht="16.5" customHeight="1" x14ac:dyDescent="0.3">
      <c r="A16" s="17" t="s">
        <v>215</v>
      </c>
      <c r="B16" s="20" t="s">
        <v>198</v>
      </c>
      <c r="C16" s="88">
        <f t="shared" ref="C16:C17" si="27">C78</f>
        <v>0</v>
      </c>
      <c r="D16" s="88">
        <f t="shared" ref="D16:H16" si="28">D78</f>
        <v>270000</v>
      </c>
      <c r="E16" s="88">
        <f t="shared" si="28"/>
        <v>270000</v>
      </c>
      <c r="F16" s="88">
        <f t="shared" si="28"/>
        <v>0</v>
      </c>
      <c r="G16" s="88">
        <f t="shared" si="28"/>
        <v>0</v>
      </c>
      <c r="H16" s="88">
        <f t="shared" si="28"/>
        <v>0</v>
      </c>
      <c r="I16" s="88">
        <f t="shared" ref="I16" si="29">I78</f>
        <v>0</v>
      </c>
    </row>
    <row r="17" spans="1:9" s="19" customFormat="1" x14ac:dyDescent="0.3">
      <c r="A17" s="17" t="s">
        <v>217</v>
      </c>
      <c r="B17" s="20" t="s">
        <v>199</v>
      </c>
      <c r="C17" s="88">
        <f t="shared" si="27"/>
        <v>0</v>
      </c>
      <c r="D17" s="88">
        <f t="shared" ref="D17:H17" si="30">D79</f>
        <v>270000</v>
      </c>
      <c r="E17" s="88">
        <f t="shared" si="30"/>
        <v>270000</v>
      </c>
      <c r="F17" s="88">
        <f t="shared" si="30"/>
        <v>0</v>
      </c>
      <c r="G17" s="88">
        <f t="shared" si="30"/>
        <v>0</v>
      </c>
      <c r="H17" s="88">
        <f t="shared" si="30"/>
        <v>0</v>
      </c>
      <c r="I17" s="88">
        <f t="shared" ref="I17" si="31">I79</f>
        <v>0</v>
      </c>
    </row>
    <row r="18" spans="1:9" s="19" customFormat="1" ht="30" x14ac:dyDescent="0.3">
      <c r="A18" s="17" t="s">
        <v>219</v>
      </c>
      <c r="B18" s="20" t="s">
        <v>201</v>
      </c>
      <c r="C18" s="88">
        <f t="shared" ref="C18" si="32">C187+C211</f>
        <v>0</v>
      </c>
      <c r="D18" s="88">
        <f t="shared" ref="D18:H18" si="33">D187+D211</f>
        <v>0</v>
      </c>
      <c r="E18" s="88">
        <f t="shared" si="33"/>
        <v>0</v>
      </c>
      <c r="F18" s="88">
        <f t="shared" si="33"/>
        <v>0</v>
      </c>
      <c r="G18" s="88">
        <f t="shared" si="33"/>
        <v>-3888993.2200000007</v>
      </c>
      <c r="H18" s="88">
        <f t="shared" si="33"/>
        <v>-3793507.11</v>
      </c>
      <c r="I18" s="88">
        <f t="shared" ref="I18" si="34">I187+I211</f>
        <v>-95486.11</v>
      </c>
    </row>
    <row r="19" spans="1:9" s="19" customFormat="1" ht="16.5" customHeight="1" x14ac:dyDescent="0.3">
      <c r="A19" s="17" t="s">
        <v>221</v>
      </c>
      <c r="B19" s="20" t="s">
        <v>203</v>
      </c>
      <c r="C19" s="88">
        <f t="shared" ref="C19" si="35">+C20+C16</f>
        <v>0</v>
      </c>
      <c r="D19" s="88">
        <f t="shared" ref="D19:H19" si="36">+D20+D16</f>
        <v>436762740</v>
      </c>
      <c r="E19" s="88">
        <f t="shared" si="36"/>
        <v>428837310</v>
      </c>
      <c r="F19" s="88">
        <f t="shared" si="36"/>
        <v>260884540</v>
      </c>
      <c r="G19" s="88">
        <f t="shared" si="36"/>
        <v>209376490.99000001</v>
      </c>
      <c r="H19" s="88">
        <f t="shared" si="36"/>
        <v>40157193.039999999</v>
      </c>
      <c r="I19" s="88">
        <f t="shared" ref="I19" si="37">+I20+I16</f>
        <v>169219297.95000002</v>
      </c>
    </row>
    <row r="20" spans="1:9" s="19" customFormat="1" x14ac:dyDescent="0.3">
      <c r="A20" s="17" t="s">
        <v>223</v>
      </c>
      <c r="B20" s="20" t="s">
        <v>189</v>
      </c>
      <c r="C20" s="88">
        <f t="shared" ref="C20" si="38">C9+C10+C11+C12+C13+C15+C187+C14</f>
        <v>0</v>
      </c>
      <c r="D20" s="88">
        <f t="shared" ref="D20:H20" si="39">D9+D10+D11+D12+D13+D15+D187+D14</f>
        <v>436492740</v>
      </c>
      <c r="E20" s="88">
        <f t="shared" si="39"/>
        <v>428567310</v>
      </c>
      <c r="F20" s="88">
        <f t="shared" si="39"/>
        <v>260884540</v>
      </c>
      <c r="G20" s="88">
        <f t="shared" si="39"/>
        <v>209376490.99000001</v>
      </c>
      <c r="H20" s="88">
        <f t="shared" si="39"/>
        <v>40157193.039999999</v>
      </c>
      <c r="I20" s="88">
        <f t="shared" ref="I20" si="40">I9+I10+I11+I12+I13+I15+I187+I14</f>
        <v>169219297.95000002</v>
      </c>
    </row>
    <row r="21" spans="1:9" s="19" customFormat="1" ht="16.5" customHeight="1" x14ac:dyDescent="0.3">
      <c r="A21" s="21" t="s">
        <v>225</v>
      </c>
      <c r="B21" s="20" t="s">
        <v>206</v>
      </c>
      <c r="C21" s="88">
        <f t="shared" ref="C21" si="41">+C22+C78+C187</f>
        <v>0</v>
      </c>
      <c r="D21" s="88">
        <f t="shared" ref="D21:H21" si="42">+D22+D78+D187</f>
        <v>422318740</v>
      </c>
      <c r="E21" s="88">
        <f t="shared" si="42"/>
        <v>414393310</v>
      </c>
      <c r="F21" s="88">
        <f t="shared" si="42"/>
        <v>249770540</v>
      </c>
      <c r="G21" s="88">
        <f t="shared" si="42"/>
        <v>198315363.61000001</v>
      </c>
      <c r="H21" s="88">
        <f t="shared" si="42"/>
        <v>38471045.659999996</v>
      </c>
      <c r="I21" s="88">
        <f t="shared" ref="I21" si="43">+I22+I78+I187</f>
        <v>159844317.95000002</v>
      </c>
    </row>
    <row r="22" spans="1:9" s="19" customFormat="1" ht="16.5" customHeight="1" x14ac:dyDescent="0.3">
      <c r="A22" s="17" t="s">
        <v>227</v>
      </c>
      <c r="B22" s="20" t="s">
        <v>189</v>
      </c>
      <c r="C22" s="88">
        <f t="shared" ref="C22" si="44">+C23+C44+C72+C188+C75+C212</f>
        <v>0</v>
      </c>
      <c r="D22" s="88">
        <f t="shared" ref="D22:H22" si="45">+D23+D44+D72+D188+D75+D212</f>
        <v>422048740</v>
      </c>
      <c r="E22" s="88">
        <f t="shared" si="45"/>
        <v>414123310</v>
      </c>
      <c r="F22" s="88">
        <f t="shared" si="45"/>
        <v>249770540</v>
      </c>
      <c r="G22" s="88">
        <f t="shared" si="45"/>
        <v>202154548.21000001</v>
      </c>
      <c r="H22" s="88">
        <f t="shared" si="45"/>
        <v>42214744.149999999</v>
      </c>
      <c r="I22" s="88">
        <f t="shared" ref="I22" si="46">+I23+I44+I72+I188+I75+I212</f>
        <v>159939804.06000003</v>
      </c>
    </row>
    <row r="23" spans="1:9" s="19" customFormat="1" x14ac:dyDescent="0.3">
      <c r="A23" s="17" t="s">
        <v>229</v>
      </c>
      <c r="B23" s="20" t="s">
        <v>190</v>
      </c>
      <c r="C23" s="88">
        <f t="shared" ref="C23" si="47">+C24+C36+C34</f>
        <v>0</v>
      </c>
      <c r="D23" s="88">
        <f t="shared" ref="D23:H23" si="48">+D24+D36+D34</f>
        <v>4780000</v>
      </c>
      <c r="E23" s="88">
        <f t="shared" si="48"/>
        <v>4780000</v>
      </c>
      <c r="F23" s="88">
        <f t="shared" si="48"/>
        <v>2492740</v>
      </c>
      <c r="G23" s="88">
        <f t="shared" si="48"/>
        <v>2142354</v>
      </c>
      <c r="H23" s="88">
        <f t="shared" si="48"/>
        <v>501759</v>
      </c>
      <c r="I23" s="88">
        <f t="shared" ref="I23" si="49">+I24+I36+I34</f>
        <v>1640595</v>
      </c>
    </row>
    <row r="24" spans="1:9" s="19" customFormat="1" ht="16.5" customHeight="1" x14ac:dyDescent="0.3">
      <c r="A24" s="17" t="s">
        <v>231</v>
      </c>
      <c r="B24" s="20" t="s">
        <v>210</v>
      </c>
      <c r="C24" s="88">
        <f t="shared" ref="C24" si="50">C25+C28+C29+C30+C32+C26+C27+C31</f>
        <v>0</v>
      </c>
      <c r="D24" s="88">
        <f t="shared" ref="D24:H24" si="51">D25+D28+D29+D30+D32+D26+D27+D31</f>
        <v>4609300</v>
      </c>
      <c r="E24" s="88">
        <f t="shared" si="51"/>
        <v>4609300</v>
      </c>
      <c r="F24" s="88">
        <f t="shared" si="51"/>
        <v>2372460</v>
      </c>
      <c r="G24" s="88">
        <f t="shared" si="51"/>
        <v>2031451</v>
      </c>
      <c r="H24" s="88">
        <f t="shared" si="51"/>
        <v>427091</v>
      </c>
      <c r="I24" s="88">
        <f t="shared" ref="I24" si="52">I25+I28+I29+I30+I32+I26+I27+I31</f>
        <v>1604360</v>
      </c>
    </row>
    <row r="25" spans="1:9" s="19" customFormat="1" ht="16.5" customHeight="1" x14ac:dyDescent="0.3">
      <c r="A25" s="22" t="s">
        <v>233</v>
      </c>
      <c r="B25" s="23" t="s">
        <v>212</v>
      </c>
      <c r="C25" s="89"/>
      <c r="D25" s="106">
        <v>3778300</v>
      </c>
      <c r="E25" s="106">
        <v>3778300</v>
      </c>
      <c r="F25" s="90">
        <v>1894810</v>
      </c>
      <c r="G25" s="45">
        <v>1630601</v>
      </c>
      <c r="H25" s="45">
        <f>G25-I25</f>
        <v>347598</v>
      </c>
      <c r="I25" s="45">
        <v>1283003</v>
      </c>
    </row>
    <row r="26" spans="1:9" s="19" customFormat="1" x14ac:dyDescent="0.3">
      <c r="A26" s="22" t="s">
        <v>235</v>
      </c>
      <c r="B26" s="23" t="s">
        <v>214</v>
      </c>
      <c r="C26" s="89"/>
      <c r="D26" s="106">
        <v>469000</v>
      </c>
      <c r="E26" s="106">
        <v>469000</v>
      </c>
      <c r="F26" s="90">
        <v>257520</v>
      </c>
      <c r="G26" s="45">
        <v>211644</v>
      </c>
      <c r="H26" s="45">
        <f>G26-I26</f>
        <v>41454</v>
      </c>
      <c r="I26" s="45">
        <v>170190</v>
      </c>
    </row>
    <row r="27" spans="1:9" s="19" customFormat="1" x14ac:dyDescent="0.3">
      <c r="A27" s="22" t="s">
        <v>237</v>
      </c>
      <c r="B27" s="23" t="s">
        <v>216</v>
      </c>
      <c r="C27" s="89"/>
      <c r="D27" s="106">
        <v>140000</v>
      </c>
      <c r="E27" s="106">
        <v>140000</v>
      </c>
      <c r="F27" s="90">
        <v>75150</v>
      </c>
      <c r="G27" s="45">
        <v>61070</v>
      </c>
      <c r="H27" s="45">
        <f>G27-I27</f>
        <v>12233</v>
      </c>
      <c r="I27" s="45">
        <v>48837</v>
      </c>
    </row>
    <row r="28" spans="1:9" s="19" customFormat="1" ht="16.5" customHeight="1" x14ac:dyDescent="0.3">
      <c r="A28" s="22" t="s">
        <v>239</v>
      </c>
      <c r="B28" s="24" t="s">
        <v>218</v>
      </c>
      <c r="C28" s="89"/>
      <c r="D28" s="106">
        <v>10000</v>
      </c>
      <c r="E28" s="106">
        <v>10000</v>
      </c>
      <c r="F28" s="90">
        <v>6150</v>
      </c>
      <c r="G28" s="45">
        <v>6068</v>
      </c>
      <c r="H28" s="45">
        <f>G28-I28</f>
        <v>1480</v>
      </c>
      <c r="I28" s="45">
        <v>4588</v>
      </c>
    </row>
    <row r="29" spans="1:9" s="19" customFormat="1" ht="16.5" customHeight="1" x14ac:dyDescent="0.3">
      <c r="A29" s="22" t="s">
        <v>241</v>
      </c>
      <c r="B29" s="24" t="s">
        <v>220</v>
      </c>
      <c r="C29" s="89"/>
      <c r="D29" s="106">
        <v>2000</v>
      </c>
      <c r="E29" s="106">
        <v>2000</v>
      </c>
      <c r="F29" s="90">
        <v>500</v>
      </c>
      <c r="G29" s="45">
        <v>270</v>
      </c>
      <c r="H29" s="45">
        <f>G29-I29</f>
        <v>0</v>
      </c>
      <c r="I29" s="45">
        <v>270</v>
      </c>
    </row>
    <row r="30" spans="1:9" ht="16.5" customHeight="1" x14ac:dyDescent="0.3">
      <c r="A30" s="22" t="s">
        <v>243</v>
      </c>
      <c r="B30" s="24" t="s">
        <v>222</v>
      </c>
      <c r="C30" s="89"/>
      <c r="D30" s="106"/>
      <c r="E30" s="106"/>
      <c r="F30" s="90"/>
      <c r="G30" s="45"/>
      <c r="H30" s="45"/>
      <c r="I30" s="45"/>
    </row>
    <row r="31" spans="1:9" ht="16.5" customHeight="1" x14ac:dyDescent="0.3">
      <c r="A31" s="22" t="s">
        <v>244</v>
      </c>
      <c r="B31" s="24" t="s">
        <v>224</v>
      </c>
      <c r="C31" s="89"/>
      <c r="D31" s="106">
        <v>156000</v>
      </c>
      <c r="E31" s="106">
        <v>156000</v>
      </c>
      <c r="F31" s="90">
        <v>85950</v>
      </c>
      <c r="G31" s="45">
        <v>71799</v>
      </c>
      <c r="H31" s="45">
        <f>G31-I31</f>
        <v>14063</v>
      </c>
      <c r="I31" s="45">
        <v>57736</v>
      </c>
    </row>
    <row r="32" spans="1:9" ht="16.5" customHeight="1" x14ac:dyDescent="0.3">
      <c r="A32" s="22" t="s">
        <v>246</v>
      </c>
      <c r="B32" s="24" t="s">
        <v>226</v>
      </c>
      <c r="C32" s="89"/>
      <c r="D32" s="106">
        <v>54000</v>
      </c>
      <c r="E32" s="106">
        <v>54000</v>
      </c>
      <c r="F32" s="90">
        <v>52380</v>
      </c>
      <c r="G32" s="45">
        <v>49999</v>
      </c>
      <c r="H32" s="45">
        <f>G32-I32</f>
        <v>10263</v>
      </c>
      <c r="I32" s="45">
        <v>39736</v>
      </c>
    </row>
    <row r="33" spans="1:9" ht="16.5" customHeight="1" x14ac:dyDescent="0.3">
      <c r="A33" s="22"/>
      <c r="B33" s="24" t="s">
        <v>228</v>
      </c>
      <c r="C33" s="89"/>
      <c r="D33" s="106">
        <v>0</v>
      </c>
      <c r="E33" s="106">
        <v>0</v>
      </c>
      <c r="F33" s="90"/>
      <c r="G33" s="45"/>
      <c r="H33" s="45"/>
      <c r="I33" s="45"/>
    </row>
    <row r="34" spans="1:9" ht="16.5" customHeight="1" x14ac:dyDescent="0.3">
      <c r="A34" s="22" t="s">
        <v>248</v>
      </c>
      <c r="B34" s="20" t="s">
        <v>230</v>
      </c>
      <c r="C34" s="89">
        <f t="shared" ref="C34:I34" si="53">C35</f>
        <v>0</v>
      </c>
      <c r="D34" s="89">
        <f t="shared" si="53"/>
        <v>66700</v>
      </c>
      <c r="E34" s="89">
        <f t="shared" si="53"/>
        <v>66700</v>
      </c>
      <c r="F34" s="89">
        <f t="shared" si="53"/>
        <v>66700</v>
      </c>
      <c r="G34" s="89">
        <f t="shared" si="53"/>
        <v>65250</v>
      </c>
      <c r="H34" s="89">
        <f t="shared" si="53"/>
        <v>65250</v>
      </c>
      <c r="I34" s="89">
        <f t="shared" si="53"/>
        <v>0</v>
      </c>
    </row>
    <row r="35" spans="1:9" ht="16.5" customHeight="1" x14ac:dyDescent="0.3">
      <c r="A35" s="22" t="s">
        <v>250</v>
      </c>
      <c r="B35" s="24" t="s">
        <v>232</v>
      </c>
      <c r="C35" s="89"/>
      <c r="D35" s="106">
        <v>66700</v>
      </c>
      <c r="E35" s="106">
        <v>66700</v>
      </c>
      <c r="F35" s="90">
        <v>66700</v>
      </c>
      <c r="G35" s="45">
        <v>65250</v>
      </c>
      <c r="H35" s="45">
        <f>G35-I35</f>
        <v>65250</v>
      </c>
      <c r="I35" s="45">
        <v>0</v>
      </c>
    </row>
    <row r="36" spans="1:9" ht="16.5" customHeight="1" x14ac:dyDescent="0.3">
      <c r="A36" s="17" t="s">
        <v>252</v>
      </c>
      <c r="B36" s="20" t="s">
        <v>234</v>
      </c>
      <c r="C36" s="88">
        <f t="shared" ref="C36:H36" si="54">+C37+C38+C39+C40+C41+C42+C43</f>
        <v>0</v>
      </c>
      <c r="D36" s="88">
        <f t="shared" si="54"/>
        <v>104000</v>
      </c>
      <c r="E36" s="88">
        <f t="shared" si="54"/>
        <v>104000</v>
      </c>
      <c r="F36" s="88">
        <f t="shared" si="54"/>
        <v>53580</v>
      </c>
      <c r="G36" s="88">
        <f t="shared" si="54"/>
        <v>45653</v>
      </c>
      <c r="H36" s="88">
        <f t="shared" si="54"/>
        <v>9418</v>
      </c>
      <c r="I36" s="88">
        <f t="shared" ref="I36" si="55">+I37+I38+I39+I40+I41+I42+I43</f>
        <v>36235</v>
      </c>
    </row>
    <row r="37" spans="1:9" ht="16.5" customHeight="1" x14ac:dyDescent="0.3">
      <c r="A37" s="22" t="s">
        <v>254</v>
      </c>
      <c r="B37" s="24" t="s">
        <v>236</v>
      </c>
      <c r="C37" s="89"/>
      <c r="D37" s="90"/>
      <c r="E37" s="90"/>
      <c r="F37" s="90"/>
      <c r="G37" s="45"/>
      <c r="H37" s="45"/>
      <c r="I37" s="45"/>
    </row>
    <row r="38" spans="1:9" ht="16.5" customHeight="1" x14ac:dyDescent="0.3">
      <c r="A38" s="22" t="s">
        <v>256</v>
      </c>
      <c r="B38" s="24" t="s">
        <v>238</v>
      </c>
      <c r="C38" s="89"/>
      <c r="D38" s="90"/>
      <c r="E38" s="90"/>
      <c r="F38" s="90"/>
      <c r="G38" s="45"/>
      <c r="H38" s="45"/>
      <c r="I38" s="45"/>
    </row>
    <row r="39" spans="1:9" s="19" customFormat="1" ht="16.5" customHeight="1" x14ac:dyDescent="0.3">
      <c r="A39" s="22" t="s">
        <v>258</v>
      </c>
      <c r="B39" s="24" t="s">
        <v>240</v>
      </c>
      <c r="C39" s="89"/>
      <c r="D39" s="90"/>
      <c r="E39" s="90"/>
      <c r="F39" s="90"/>
      <c r="G39" s="45"/>
      <c r="H39" s="45"/>
      <c r="I39" s="45"/>
    </row>
    <row r="40" spans="1:9" ht="16.5" customHeight="1" x14ac:dyDescent="0.3">
      <c r="A40" s="22" t="s">
        <v>260</v>
      </c>
      <c r="B40" s="25" t="s">
        <v>242</v>
      </c>
      <c r="C40" s="89"/>
      <c r="D40" s="90"/>
      <c r="E40" s="90"/>
      <c r="F40" s="90"/>
      <c r="G40" s="45"/>
      <c r="H40" s="45"/>
      <c r="I40" s="45"/>
    </row>
    <row r="41" spans="1:9" ht="16.5" customHeight="1" x14ac:dyDescent="0.3">
      <c r="A41" s="22" t="s">
        <v>262</v>
      </c>
      <c r="B41" s="25" t="s">
        <v>41</v>
      </c>
      <c r="C41" s="89"/>
      <c r="D41" s="90"/>
      <c r="E41" s="90"/>
      <c r="F41" s="90"/>
      <c r="G41" s="45"/>
      <c r="H41" s="45"/>
      <c r="I41" s="45"/>
    </row>
    <row r="42" spans="1:9" ht="16.5" customHeight="1" x14ac:dyDescent="0.3">
      <c r="A42" s="22" t="s">
        <v>264</v>
      </c>
      <c r="B42" s="25" t="s">
        <v>245</v>
      </c>
      <c r="C42" s="89"/>
      <c r="D42" s="106">
        <v>104000</v>
      </c>
      <c r="E42" s="106">
        <v>104000</v>
      </c>
      <c r="F42" s="90">
        <v>53580</v>
      </c>
      <c r="G42" s="45">
        <v>45653</v>
      </c>
      <c r="H42" s="45">
        <f>G42-I42</f>
        <v>9418</v>
      </c>
      <c r="I42" s="45">
        <v>36235</v>
      </c>
    </row>
    <row r="43" spans="1:9" ht="16.5" customHeight="1" x14ac:dyDescent="0.3">
      <c r="A43" s="22" t="s">
        <v>266</v>
      </c>
      <c r="B43" s="25" t="s">
        <v>247</v>
      </c>
      <c r="C43" s="89"/>
      <c r="D43" s="106"/>
      <c r="E43" s="106"/>
      <c r="F43" s="90"/>
      <c r="G43" s="45"/>
      <c r="H43" s="45"/>
      <c r="I43" s="45"/>
    </row>
    <row r="44" spans="1:9" ht="16.5" customHeight="1" x14ac:dyDescent="0.3">
      <c r="A44" s="17" t="s">
        <v>268</v>
      </c>
      <c r="B44" s="20" t="s">
        <v>191</v>
      </c>
      <c r="C44" s="88">
        <f t="shared" ref="C44" si="56">+C45+C59+C58+C61+C64+C66+C67+C69+C65+C68</f>
        <v>0</v>
      </c>
      <c r="D44" s="88">
        <f t="shared" ref="D44:H44" si="57">+D45+D59+D58+D61+D64+D66+D67+D69+D65+D68</f>
        <v>291499740</v>
      </c>
      <c r="E44" s="88">
        <f t="shared" si="57"/>
        <v>283574310</v>
      </c>
      <c r="F44" s="88">
        <f t="shared" si="57"/>
        <v>167469420</v>
      </c>
      <c r="G44" s="88">
        <f t="shared" si="57"/>
        <v>143304725.21000001</v>
      </c>
      <c r="H44" s="88">
        <f t="shared" si="57"/>
        <v>31282066.149999999</v>
      </c>
      <c r="I44" s="88">
        <f t="shared" ref="I44" si="58">+I45+I59+I58+I61+I64+I66+I67+I69+I65+I68</f>
        <v>112022659.06000003</v>
      </c>
    </row>
    <row r="45" spans="1:9" ht="16.5" customHeight="1" x14ac:dyDescent="0.3">
      <c r="A45" s="17" t="s">
        <v>270</v>
      </c>
      <c r="B45" s="20" t="s">
        <v>249</v>
      </c>
      <c r="C45" s="88">
        <f t="shared" ref="C45" si="59">+C46+C47+C48+C49+C50+C51+C52+C53+C55</f>
        <v>0</v>
      </c>
      <c r="D45" s="88">
        <f t="shared" ref="D45:H45" si="60">+D46+D47+D48+D49+D50+D51+D52+D53+D55</f>
        <v>291424290</v>
      </c>
      <c r="E45" s="88">
        <f t="shared" si="60"/>
        <v>283498860</v>
      </c>
      <c r="F45" s="88">
        <f t="shared" si="60"/>
        <v>167426570</v>
      </c>
      <c r="G45" s="88">
        <f t="shared" si="60"/>
        <v>143272359.71000001</v>
      </c>
      <c r="H45" s="88">
        <f t="shared" si="60"/>
        <v>31276266.949999999</v>
      </c>
      <c r="I45" s="88">
        <f t="shared" ref="I45" si="61">+I46+I47+I48+I49+I50+I51+I52+I53+I55</f>
        <v>111996092.76000002</v>
      </c>
    </row>
    <row r="46" spans="1:9" s="19" customFormat="1" ht="16.5" customHeight="1" x14ac:dyDescent="0.3">
      <c r="A46" s="22" t="s">
        <v>272</v>
      </c>
      <c r="B46" s="24" t="s">
        <v>251</v>
      </c>
      <c r="C46" s="89"/>
      <c r="D46" s="106">
        <v>30000</v>
      </c>
      <c r="E46" s="106">
        <v>30000</v>
      </c>
      <c r="F46" s="90">
        <v>17000</v>
      </c>
      <c r="G46" s="45">
        <v>7600.16</v>
      </c>
      <c r="H46" s="45">
        <f t="shared" ref="H46:H52" si="62">G46-I46</f>
        <v>0</v>
      </c>
      <c r="I46" s="45">
        <v>7600.16</v>
      </c>
    </row>
    <row r="47" spans="1:9" s="19" customFormat="1" ht="16.5" customHeight="1" x14ac:dyDescent="0.3">
      <c r="A47" s="22" t="s">
        <v>274</v>
      </c>
      <c r="B47" s="24" t="s">
        <v>253</v>
      </c>
      <c r="C47" s="89"/>
      <c r="D47" s="106">
        <v>25500</v>
      </c>
      <c r="E47" s="106">
        <v>25500</v>
      </c>
      <c r="F47" s="90">
        <v>15000</v>
      </c>
      <c r="G47" s="45">
        <v>14997.97</v>
      </c>
      <c r="H47" s="45">
        <f t="shared" si="62"/>
        <v>6999.8099999999995</v>
      </c>
      <c r="I47" s="45">
        <v>7998.16</v>
      </c>
    </row>
    <row r="48" spans="1:9" ht="16.5" customHeight="1" x14ac:dyDescent="0.3">
      <c r="A48" s="22" t="s">
        <v>276</v>
      </c>
      <c r="B48" s="24" t="s">
        <v>255</v>
      </c>
      <c r="C48" s="89"/>
      <c r="D48" s="106">
        <v>158000</v>
      </c>
      <c r="E48" s="106">
        <v>158000</v>
      </c>
      <c r="F48" s="90">
        <v>133000</v>
      </c>
      <c r="G48" s="45">
        <v>105859.13</v>
      </c>
      <c r="H48" s="45">
        <f t="shared" si="62"/>
        <v>4039</v>
      </c>
      <c r="I48" s="45">
        <v>101820.13</v>
      </c>
    </row>
    <row r="49" spans="1:9" ht="16.5" customHeight="1" x14ac:dyDescent="0.3">
      <c r="A49" s="22" t="s">
        <v>278</v>
      </c>
      <c r="B49" s="24" t="s">
        <v>257</v>
      </c>
      <c r="C49" s="89"/>
      <c r="D49" s="106">
        <v>7010</v>
      </c>
      <c r="E49" s="106">
        <v>7010</v>
      </c>
      <c r="F49" s="90">
        <v>5500</v>
      </c>
      <c r="G49" s="45">
        <v>2727.31</v>
      </c>
      <c r="H49" s="45">
        <f t="shared" si="62"/>
        <v>618.84999999999991</v>
      </c>
      <c r="I49" s="45">
        <v>2108.46</v>
      </c>
    </row>
    <row r="50" spans="1:9" ht="16.5" customHeight="1" x14ac:dyDescent="0.3">
      <c r="A50" s="22" t="s">
        <v>280</v>
      </c>
      <c r="B50" s="24" t="s">
        <v>259</v>
      </c>
      <c r="C50" s="89"/>
      <c r="D50" s="106">
        <v>9000</v>
      </c>
      <c r="E50" s="106">
        <v>9000</v>
      </c>
      <c r="F50" s="90">
        <v>4000</v>
      </c>
      <c r="G50" s="45">
        <v>0</v>
      </c>
      <c r="H50" s="45">
        <f t="shared" si="62"/>
        <v>0</v>
      </c>
      <c r="I50" s="45">
        <v>0</v>
      </c>
    </row>
    <row r="51" spans="1:9" ht="16.5" customHeight="1" x14ac:dyDescent="0.3">
      <c r="A51" s="22" t="s">
        <v>282</v>
      </c>
      <c r="B51" s="24" t="s">
        <v>261</v>
      </c>
      <c r="C51" s="89"/>
      <c r="D51" s="106">
        <v>2000</v>
      </c>
      <c r="E51" s="106">
        <v>2000</v>
      </c>
      <c r="F51" s="90">
        <v>1000</v>
      </c>
      <c r="G51" s="45">
        <v>656.88</v>
      </c>
      <c r="H51" s="45">
        <f t="shared" si="62"/>
        <v>0</v>
      </c>
      <c r="I51" s="45">
        <v>656.88</v>
      </c>
    </row>
    <row r="52" spans="1:9" ht="16.5" customHeight="1" x14ac:dyDescent="0.3">
      <c r="A52" s="22" t="s">
        <v>284</v>
      </c>
      <c r="B52" s="24" t="s">
        <v>263</v>
      </c>
      <c r="C52" s="89"/>
      <c r="D52" s="106">
        <v>48520</v>
      </c>
      <c r="E52" s="106">
        <v>48520</v>
      </c>
      <c r="F52" s="90">
        <v>26000</v>
      </c>
      <c r="G52" s="45">
        <v>18550.55</v>
      </c>
      <c r="H52" s="45">
        <f t="shared" si="62"/>
        <v>3667.0499999999993</v>
      </c>
      <c r="I52" s="45">
        <v>14883.5</v>
      </c>
    </row>
    <row r="53" spans="1:9" ht="16.5" customHeight="1" x14ac:dyDescent="0.35">
      <c r="A53" s="17" t="s">
        <v>286</v>
      </c>
      <c r="B53" s="20" t="s">
        <v>265</v>
      </c>
      <c r="C53" s="91">
        <f t="shared" ref="C53:H53" si="63">+C54+C89</f>
        <v>0</v>
      </c>
      <c r="D53" s="91">
        <f t="shared" si="63"/>
        <v>290943260</v>
      </c>
      <c r="E53" s="91">
        <f t="shared" si="63"/>
        <v>283017830</v>
      </c>
      <c r="F53" s="91">
        <f t="shared" si="63"/>
        <v>167121070</v>
      </c>
      <c r="G53" s="91">
        <f t="shared" si="63"/>
        <v>143037662.33000001</v>
      </c>
      <c r="H53" s="91">
        <f t="shared" si="63"/>
        <v>31243142.689999998</v>
      </c>
      <c r="I53" s="91">
        <f t="shared" ref="I53" si="64">+I54+I89</f>
        <v>111794519.64000002</v>
      </c>
    </row>
    <row r="54" spans="1:9" ht="16.5" customHeight="1" x14ac:dyDescent="0.3">
      <c r="A54" s="27" t="s">
        <v>288</v>
      </c>
      <c r="B54" s="28" t="s">
        <v>267</v>
      </c>
      <c r="C54" s="92"/>
      <c r="D54" s="106">
        <v>14910</v>
      </c>
      <c r="E54" s="106">
        <v>14910</v>
      </c>
      <c r="F54" s="90">
        <v>10000</v>
      </c>
      <c r="G54" s="45">
        <v>1773.68</v>
      </c>
      <c r="H54" s="45">
        <f>G54-I54</f>
        <v>103.87000000000012</v>
      </c>
      <c r="I54" s="45">
        <v>1669.81</v>
      </c>
    </row>
    <row r="55" spans="1:9" s="19" customFormat="1" ht="16.5" customHeight="1" x14ac:dyDescent="0.3">
      <c r="A55" s="22" t="s">
        <v>290</v>
      </c>
      <c r="B55" s="24" t="s">
        <v>269</v>
      </c>
      <c r="C55" s="89"/>
      <c r="D55" s="106">
        <v>201000</v>
      </c>
      <c r="E55" s="106">
        <v>201000</v>
      </c>
      <c r="F55" s="90">
        <v>104000</v>
      </c>
      <c r="G55" s="45">
        <v>84305.38</v>
      </c>
      <c r="H55" s="45">
        <f>G55-I55</f>
        <v>17799.550000000003</v>
      </c>
      <c r="I55" s="45">
        <v>66505.83</v>
      </c>
    </row>
    <row r="56" spans="1:9" s="26" customFormat="1" ht="16.5" customHeight="1" x14ac:dyDescent="0.3">
      <c r="A56" s="22"/>
      <c r="B56" s="24" t="s">
        <v>271</v>
      </c>
      <c r="C56" s="89"/>
      <c r="D56" s="106">
        <v>0</v>
      </c>
      <c r="E56" s="106">
        <v>0</v>
      </c>
      <c r="F56" s="90">
        <v>0</v>
      </c>
      <c r="G56" s="45"/>
      <c r="H56" s="45"/>
      <c r="I56" s="45"/>
    </row>
    <row r="57" spans="1:9" ht="16.5" customHeight="1" x14ac:dyDescent="0.3">
      <c r="A57" s="22"/>
      <c r="B57" s="24" t="s">
        <v>273</v>
      </c>
      <c r="C57" s="89"/>
      <c r="D57" s="106">
        <v>48000</v>
      </c>
      <c r="E57" s="106">
        <v>48000</v>
      </c>
      <c r="F57" s="90">
        <v>24000</v>
      </c>
      <c r="G57" s="45">
        <v>19676.650000000001</v>
      </c>
      <c r="H57" s="45">
        <f>G57-I57</f>
        <v>3935.3300000000017</v>
      </c>
      <c r="I57" s="45">
        <v>15741.32</v>
      </c>
    </row>
    <row r="58" spans="1:9" s="19" customFormat="1" ht="16.5" customHeight="1" x14ac:dyDescent="0.3">
      <c r="A58" s="17" t="s">
        <v>294</v>
      </c>
      <c r="B58" s="24" t="s">
        <v>275</v>
      </c>
      <c r="C58" s="89"/>
      <c r="D58" s="106">
        <v>8000</v>
      </c>
      <c r="E58" s="106">
        <v>8000</v>
      </c>
      <c r="F58" s="90">
        <v>4000</v>
      </c>
      <c r="G58" s="45">
        <v>5602.51</v>
      </c>
      <c r="H58" s="45">
        <f>G58-I58</f>
        <v>1995</v>
      </c>
      <c r="I58" s="45">
        <v>3607.51</v>
      </c>
    </row>
    <row r="59" spans="1:9" s="19" customFormat="1" ht="16.5" customHeight="1" x14ac:dyDescent="0.3">
      <c r="A59" s="17" t="s">
        <v>296</v>
      </c>
      <c r="B59" s="20" t="s">
        <v>277</v>
      </c>
      <c r="C59" s="93">
        <f t="shared" ref="C59:I59" si="65">+C60</f>
        <v>0</v>
      </c>
      <c r="D59" s="93">
        <f t="shared" si="65"/>
        <v>28000</v>
      </c>
      <c r="E59" s="93">
        <f t="shared" si="65"/>
        <v>28000</v>
      </c>
      <c r="F59" s="93">
        <f t="shared" si="65"/>
        <v>14000</v>
      </c>
      <c r="G59" s="93">
        <f t="shared" si="65"/>
        <v>13602.99</v>
      </c>
      <c r="H59" s="93">
        <f t="shared" si="65"/>
        <v>2304.1999999999989</v>
      </c>
      <c r="I59" s="93">
        <f t="shared" si="65"/>
        <v>11298.79</v>
      </c>
    </row>
    <row r="60" spans="1:9" s="19" customFormat="1" ht="16.5" customHeight="1" x14ac:dyDescent="0.3">
      <c r="A60" s="22" t="s">
        <v>298</v>
      </c>
      <c r="B60" s="24" t="s">
        <v>279</v>
      </c>
      <c r="C60" s="89"/>
      <c r="D60" s="106">
        <v>28000</v>
      </c>
      <c r="E60" s="106">
        <v>28000</v>
      </c>
      <c r="F60" s="90">
        <v>14000</v>
      </c>
      <c r="G60" s="45">
        <v>13602.99</v>
      </c>
      <c r="H60" s="45">
        <f>G60-I60</f>
        <v>2304.1999999999989</v>
      </c>
      <c r="I60" s="45">
        <v>11298.79</v>
      </c>
    </row>
    <row r="61" spans="1:9" s="19" customFormat="1" ht="16.5" customHeight="1" x14ac:dyDescent="0.3">
      <c r="A61" s="17" t="s">
        <v>300</v>
      </c>
      <c r="B61" s="20" t="s">
        <v>281</v>
      </c>
      <c r="C61" s="88">
        <f t="shared" ref="C61:H61" si="66">+C62+C63</f>
        <v>0</v>
      </c>
      <c r="D61" s="88">
        <f t="shared" si="66"/>
        <v>0</v>
      </c>
      <c r="E61" s="88">
        <f t="shared" si="66"/>
        <v>0</v>
      </c>
      <c r="F61" s="88">
        <f t="shared" si="66"/>
        <v>0</v>
      </c>
      <c r="G61" s="88">
        <f t="shared" si="66"/>
        <v>0</v>
      </c>
      <c r="H61" s="88">
        <f t="shared" si="66"/>
        <v>0</v>
      </c>
      <c r="I61" s="88">
        <f t="shared" ref="I61" si="67">+I62+I63</f>
        <v>0</v>
      </c>
    </row>
    <row r="62" spans="1:9" ht="16.5" customHeight="1" x14ac:dyDescent="0.3">
      <c r="A62" s="17" t="s">
        <v>301</v>
      </c>
      <c r="B62" s="24" t="s">
        <v>283</v>
      </c>
      <c r="C62" s="89"/>
      <c r="D62" s="90"/>
      <c r="E62" s="90"/>
      <c r="F62" s="90"/>
      <c r="G62" s="45"/>
      <c r="H62" s="45"/>
      <c r="I62" s="45"/>
    </row>
    <row r="63" spans="1:9" s="19" customFormat="1" ht="16.5" customHeight="1" x14ac:dyDescent="0.3">
      <c r="A63" s="17" t="s">
        <v>303</v>
      </c>
      <c r="B63" s="24" t="s">
        <v>285</v>
      </c>
      <c r="C63" s="89"/>
      <c r="D63" s="90"/>
      <c r="E63" s="90"/>
      <c r="F63" s="90"/>
      <c r="G63" s="45"/>
      <c r="H63" s="45"/>
      <c r="I63" s="45"/>
    </row>
    <row r="64" spans="1:9" ht="16.5" customHeight="1" x14ac:dyDescent="0.3">
      <c r="A64" s="22" t="s">
        <v>305</v>
      </c>
      <c r="B64" s="24" t="s">
        <v>287</v>
      </c>
      <c r="C64" s="89"/>
      <c r="D64" s="106">
        <v>8100</v>
      </c>
      <c r="E64" s="106">
        <v>8100</v>
      </c>
      <c r="F64" s="90">
        <v>7100</v>
      </c>
      <c r="G64" s="45">
        <v>6920</v>
      </c>
      <c r="H64" s="45">
        <f>G64-I64</f>
        <v>0</v>
      </c>
      <c r="I64" s="45">
        <v>6920</v>
      </c>
    </row>
    <row r="65" spans="1:9" ht="16.5" customHeight="1" x14ac:dyDescent="0.3">
      <c r="A65" s="22" t="s">
        <v>306</v>
      </c>
      <c r="B65" s="23" t="s">
        <v>289</v>
      </c>
      <c r="C65" s="89"/>
      <c r="D65" s="106"/>
      <c r="E65" s="106"/>
      <c r="F65" s="90"/>
      <c r="G65" s="45"/>
      <c r="H65" s="45"/>
      <c r="I65" s="45"/>
    </row>
    <row r="66" spans="1:9" ht="16.5" customHeight="1" x14ac:dyDescent="0.3">
      <c r="A66" s="22" t="s">
        <v>308</v>
      </c>
      <c r="B66" s="24" t="s">
        <v>291</v>
      </c>
      <c r="C66" s="89"/>
      <c r="D66" s="106"/>
      <c r="E66" s="106"/>
      <c r="F66" s="90"/>
      <c r="G66" s="45"/>
      <c r="H66" s="45"/>
      <c r="I66" s="45"/>
    </row>
    <row r="67" spans="1:9" ht="16.5" customHeight="1" x14ac:dyDescent="0.3">
      <c r="A67" s="22" t="s">
        <v>310</v>
      </c>
      <c r="B67" s="24" t="s">
        <v>292</v>
      </c>
      <c r="C67" s="89"/>
      <c r="D67" s="106">
        <v>17100</v>
      </c>
      <c r="E67" s="106">
        <v>17100</v>
      </c>
      <c r="F67" s="90">
        <v>10000</v>
      </c>
      <c r="G67" s="45">
        <v>0</v>
      </c>
      <c r="H67" s="45">
        <v>0</v>
      </c>
      <c r="I67" s="45">
        <v>0</v>
      </c>
    </row>
    <row r="68" spans="1:9" ht="30" x14ac:dyDescent="0.3">
      <c r="A68" s="22" t="s">
        <v>311</v>
      </c>
      <c r="B68" s="24" t="s">
        <v>293</v>
      </c>
      <c r="C68" s="89"/>
      <c r="D68" s="90"/>
      <c r="E68" s="90"/>
      <c r="F68" s="90"/>
      <c r="G68" s="45"/>
      <c r="H68" s="45"/>
      <c r="I68" s="45"/>
    </row>
    <row r="69" spans="1:9" ht="16.5" customHeight="1" x14ac:dyDescent="0.3">
      <c r="A69" s="17" t="s">
        <v>312</v>
      </c>
      <c r="B69" s="20" t="s">
        <v>295</v>
      </c>
      <c r="C69" s="93">
        <f t="shared" ref="C69:H69" si="68">+C70+C71</f>
        <v>0</v>
      </c>
      <c r="D69" s="93">
        <f t="shared" si="68"/>
        <v>14250</v>
      </c>
      <c r="E69" s="93">
        <f t="shared" si="68"/>
        <v>14250</v>
      </c>
      <c r="F69" s="93">
        <f t="shared" si="68"/>
        <v>7750</v>
      </c>
      <c r="G69" s="93">
        <f t="shared" si="68"/>
        <v>6240</v>
      </c>
      <c r="H69" s="93">
        <f t="shared" si="68"/>
        <v>1500</v>
      </c>
      <c r="I69" s="93">
        <f t="shared" ref="I69" si="69">+I70+I71</f>
        <v>4740</v>
      </c>
    </row>
    <row r="70" spans="1:9" ht="16.5" customHeight="1" x14ac:dyDescent="0.3">
      <c r="A70" s="22" t="s">
        <v>314</v>
      </c>
      <c r="B70" s="24" t="s">
        <v>297</v>
      </c>
      <c r="C70" s="89"/>
      <c r="D70" s="106">
        <v>14000</v>
      </c>
      <c r="E70" s="106">
        <v>14000</v>
      </c>
      <c r="F70" s="90">
        <v>7500</v>
      </c>
      <c r="G70" s="45">
        <v>6000</v>
      </c>
      <c r="H70" s="45">
        <f>G70-I70</f>
        <v>1500</v>
      </c>
      <c r="I70" s="45">
        <v>4500</v>
      </c>
    </row>
    <row r="71" spans="1:9" s="19" customFormat="1" ht="16.5" customHeight="1" x14ac:dyDescent="0.3">
      <c r="A71" s="22" t="s">
        <v>316</v>
      </c>
      <c r="B71" s="24" t="s">
        <v>299</v>
      </c>
      <c r="C71" s="89"/>
      <c r="D71" s="106">
        <v>250</v>
      </c>
      <c r="E71" s="106">
        <v>250</v>
      </c>
      <c r="F71" s="90">
        <v>250</v>
      </c>
      <c r="G71" s="94">
        <v>240</v>
      </c>
      <c r="H71" s="45">
        <f>G71-I71</f>
        <v>0</v>
      </c>
      <c r="I71" s="94">
        <v>240</v>
      </c>
    </row>
    <row r="72" spans="1:9" ht="16.5" customHeight="1" x14ac:dyDescent="0.3">
      <c r="A72" s="17" t="s">
        <v>318</v>
      </c>
      <c r="B72" s="20" t="s">
        <v>192</v>
      </c>
      <c r="C72" s="87">
        <f>+C73</f>
        <v>0</v>
      </c>
      <c r="D72" s="87">
        <f t="shared" ref="D72:I73" si="70">+D73</f>
        <v>0</v>
      </c>
      <c r="E72" s="87">
        <f t="shared" si="70"/>
        <v>0</v>
      </c>
      <c r="F72" s="87">
        <f t="shared" si="70"/>
        <v>0</v>
      </c>
      <c r="G72" s="87">
        <f t="shared" si="70"/>
        <v>0</v>
      </c>
      <c r="H72" s="87">
        <f t="shared" si="70"/>
        <v>0</v>
      </c>
      <c r="I72" s="87">
        <f t="shared" si="70"/>
        <v>0</v>
      </c>
    </row>
    <row r="73" spans="1:9" ht="16.5" customHeight="1" x14ac:dyDescent="0.3">
      <c r="A73" s="29" t="s">
        <v>320</v>
      </c>
      <c r="B73" s="20" t="s">
        <v>302</v>
      </c>
      <c r="C73" s="87">
        <f>+C74</f>
        <v>0</v>
      </c>
      <c r="D73" s="87">
        <f t="shared" si="70"/>
        <v>0</v>
      </c>
      <c r="E73" s="87">
        <f t="shared" si="70"/>
        <v>0</v>
      </c>
      <c r="F73" s="87">
        <f t="shared" si="70"/>
        <v>0</v>
      </c>
      <c r="G73" s="87">
        <f t="shared" si="70"/>
        <v>0</v>
      </c>
      <c r="H73" s="87">
        <f t="shared" si="70"/>
        <v>0</v>
      </c>
      <c r="I73" s="87">
        <f t="shared" si="70"/>
        <v>0</v>
      </c>
    </row>
    <row r="74" spans="1:9" s="19" customFormat="1" ht="16.5" customHeight="1" x14ac:dyDescent="0.3">
      <c r="A74" s="29" t="s">
        <v>322</v>
      </c>
      <c r="B74" s="24" t="s">
        <v>304</v>
      </c>
      <c r="C74" s="89"/>
      <c r="D74" s="90"/>
      <c r="E74" s="90"/>
      <c r="F74" s="90"/>
      <c r="G74" s="45"/>
      <c r="H74" s="45"/>
      <c r="I74" s="45"/>
    </row>
    <row r="75" spans="1:9" s="19" customFormat="1" ht="16.5" customHeight="1" x14ac:dyDescent="0.3">
      <c r="A75" s="29" t="s">
        <v>196</v>
      </c>
      <c r="B75" s="30" t="s">
        <v>197</v>
      </c>
      <c r="C75" s="89">
        <f t="shared" ref="C75:H75" si="71">C76+C77</f>
        <v>0</v>
      </c>
      <c r="D75" s="89">
        <f t="shared" si="71"/>
        <v>0</v>
      </c>
      <c r="E75" s="89">
        <f t="shared" si="71"/>
        <v>0</v>
      </c>
      <c r="F75" s="89">
        <f t="shared" si="71"/>
        <v>0</v>
      </c>
      <c r="G75" s="89">
        <f t="shared" si="71"/>
        <v>0</v>
      </c>
      <c r="H75" s="89">
        <f t="shared" si="71"/>
        <v>0</v>
      </c>
      <c r="I75" s="89">
        <f t="shared" ref="I75" si="72">I76+I77</f>
        <v>0</v>
      </c>
    </row>
    <row r="76" spans="1:9" s="19" customFormat="1" ht="16.5" customHeight="1" x14ac:dyDescent="0.3">
      <c r="A76" s="29" t="s">
        <v>325</v>
      </c>
      <c r="B76" s="31" t="s">
        <v>307</v>
      </c>
      <c r="C76" s="89"/>
      <c r="D76" s="90"/>
      <c r="E76" s="90"/>
      <c r="F76" s="90"/>
      <c r="G76" s="45"/>
      <c r="H76" s="45"/>
      <c r="I76" s="45"/>
    </row>
    <row r="77" spans="1:9" ht="16.5" customHeight="1" x14ac:dyDescent="0.3">
      <c r="A77" s="29" t="s">
        <v>327</v>
      </c>
      <c r="B77" s="31" t="s">
        <v>309</v>
      </c>
      <c r="C77" s="89"/>
      <c r="D77" s="90"/>
      <c r="E77" s="90"/>
      <c r="F77" s="90"/>
      <c r="G77" s="45"/>
      <c r="H77" s="45"/>
      <c r="I77" s="45"/>
    </row>
    <row r="78" spans="1:9" s="19" customFormat="1" ht="16.5" customHeight="1" x14ac:dyDescent="0.3">
      <c r="A78" s="17" t="s">
        <v>329</v>
      </c>
      <c r="B78" s="20" t="s">
        <v>198</v>
      </c>
      <c r="C78" s="88">
        <f t="shared" ref="C78:I78" si="73">+C79</f>
        <v>0</v>
      </c>
      <c r="D78" s="88">
        <f t="shared" si="73"/>
        <v>270000</v>
      </c>
      <c r="E78" s="88">
        <f t="shared" si="73"/>
        <v>270000</v>
      </c>
      <c r="F78" s="88">
        <f t="shared" si="73"/>
        <v>0</v>
      </c>
      <c r="G78" s="88">
        <f t="shared" si="73"/>
        <v>0</v>
      </c>
      <c r="H78" s="88">
        <f t="shared" si="73"/>
        <v>0</v>
      </c>
      <c r="I78" s="88">
        <f t="shared" si="73"/>
        <v>0</v>
      </c>
    </row>
    <row r="79" spans="1:9" s="19" customFormat="1" ht="16.5" customHeight="1" x14ac:dyDescent="0.3">
      <c r="A79" s="17" t="s">
        <v>331</v>
      </c>
      <c r="B79" s="20" t="s">
        <v>199</v>
      </c>
      <c r="C79" s="88">
        <f t="shared" ref="C79" si="74">+C80+C85</f>
        <v>0</v>
      </c>
      <c r="D79" s="88">
        <f t="shared" ref="D79:H79" si="75">+D80+D85</f>
        <v>270000</v>
      </c>
      <c r="E79" s="88">
        <f t="shared" si="75"/>
        <v>270000</v>
      </c>
      <c r="F79" s="88">
        <f t="shared" si="75"/>
        <v>0</v>
      </c>
      <c r="G79" s="88">
        <f t="shared" si="75"/>
        <v>0</v>
      </c>
      <c r="H79" s="88">
        <f t="shared" si="75"/>
        <v>0</v>
      </c>
      <c r="I79" s="88">
        <f t="shared" ref="I79" si="76">+I80+I85</f>
        <v>0</v>
      </c>
    </row>
    <row r="80" spans="1:9" s="19" customFormat="1" ht="16.5" customHeight="1" x14ac:dyDescent="0.3">
      <c r="A80" s="17" t="s">
        <v>333</v>
      </c>
      <c r="B80" s="20" t="s">
        <v>313</v>
      </c>
      <c r="C80" s="88">
        <f t="shared" ref="C80" si="77">+C82+C84+C83+C81</f>
        <v>0</v>
      </c>
      <c r="D80" s="88">
        <f t="shared" ref="D80:H80" si="78">+D82+D84+D83+D81</f>
        <v>0</v>
      </c>
      <c r="E80" s="88">
        <f t="shared" si="78"/>
        <v>0</v>
      </c>
      <c r="F80" s="88">
        <f t="shared" si="78"/>
        <v>0</v>
      </c>
      <c r="G80" s="88">
        <f t="shared" si="78"/>
        <v>0</v>
      </c>
      <c r="H80" s="88">
        <f t="shared" si="78"/>
        <v>0</v>
      </c>
      <c r="I80" s="88">
        <f t="shared" ref="I80" si="79">+I82+I84+I83+I81</f>
        <v>0</v>
      </c>
    </row>
    <row r="81" spans="1:9" s="19" customFormat="1" ht="16.5" customHeight="1" x14ac:dyDescent="0.3">
      <c r="A81" s="17" t="s">
        <v>335</v>
      </c>
      <c r="B81" s="23" t="s">
        <v>315</v>
      </c>
      <c r="C81" s="88"/>
      <c r="D81" s="90"/>
      <c r="E81" s="90"/>
      <c r="F81" s="90"/>
      <c r="G81" s="45"/>
      <c r="H81" s="45"/>
      <c r="I81" s="45"/>
    </row>
    <row r="82" spans="1:9" s="19" customFormat="1" ht="16.5" customHeight="1" x14ac:dyDescent="0.3">
      <c r="A82" s="22" t="s">
        <v>337</v>
      </c>
      <c r="B82" s="24" t="s">
        <v>317</v>
      </c>
      <c r="C82" s="89"/>
      <c r="D82" s="90"/>
      <c r="E82" s="90"/>
      <c r="F82" s="90"/>
      <c r="G82" s="45"/>
      <c r="H82" s="45"/>
      <c r="I82" s="45"/>
    </row>
    <row r="83" spans="1:9" s="19" customFormat="1" ht="16.5" customHeight="1" x14ac:dyDescent="0.3">
      <c r="A83" s="22" t="s">
        <v>339</v>
      </c>
      <c r="B83" s="23" t="s">
        <v>319</v>
      </c>
      <c r="C83" s="89"/>
      <c r="D83" s="90"/>
      <c r="E83" s="90"/>
      <c r="F83" s="90"/>
      <c r="G83" s="45"/>
      <c r="H83" s="45"/>
      <c r="I83" s="45"/>
    </row>
    <row r="84" spans="1:9" ht="16.5" customHeight="1" x14ac:dyDescent="0.3">
      <c r="A84" s="22" t="s">
        <v>340</v>
      </c>
      <c r="B84" s="24" t="s">
        <v>321</v>
      </c>
      <c r="C84" s="89"/>
      <c r="D84" s="90"/>
      <c r="E84" s="90"/>
      <c r="F84" s="90"/>
      <c r="G84" s="45"/>
      <c r="H84" s="45"/>
      <c r="I84" s="45"/>
    </row>
    <row r="85" spans="1:9" ht="16.5" customHeight="1" x14ac:dyDescent="0.3">
      <c r="A85" s="32" t="s">
        <v>342</v>
      </c>
      <c r="B85" s="23" t="s">
        <v>323</v>
      </c>
      <c r="C85" s="89"/>
      <c r="D85" s="90">
        <v>270000</v>
      </c>
      <c r="E85" s="90">
        <v>270000</v>
      </c>
      <c r="F85" s="90">
        <v>0</v>
      </c>
      <c r="G85" s="45">
        <v>0</v>
      </c>
      <c r="H85" s="45">
        <v>0</v>
      </c>
      <c r="I85" s="45">
        <v>0</v>
      </c>
    </row>
    <row r="86" spans="1:9" ht="16.5" customHeight="1" x14ac:dyDescent="0.3">
      <c r="A86" s="22" t="s">
        <v>227</v>
      </c>
      <c r="B86" s="24" t="s">
        <v>324</v>
      </c>
      <c r="C86" s="89"/>
      <c r="D86" s="90"/>
      <c r="E86" s="90"/>
      <c r="F86" s="90"/>
      <c r="G86" s="45"/>
      <c r="H86" s="45"/>
      <c r="I86" s="45"/>
    </row>
    <row r="87" spans="1:9" ht="16.5" customHeight="1" x14ac:dyDescent="0.3">
      <c r="A87" s="22" t="s">
        <v>344</v>
      </c>
      <c r="B87" s="24" t="s">
        <v>326</v>
      </c>
      <c r="C87" s="87">
        <f t="shared" ref="C87:H87" si="80">+C44-C89+C23+C78+C188+C75</f>
        <v>0</v>
      </c>
      <c r="D87" s="87">
        <f t="shared" si="80"/>
        <v>131390390</v>
      </c>
      <c r="E87" s="87">
        <f t="shared" si="80"/>
        <v>131390390</v>
      </c>
      <c r="F87" s="87">
        <f t="shared" si="80"/>
        <v>82659470</v>
      </c>
      <c r="G87" s="87">
        <f t="shared" si="80"/>
        <v>59118659.560000002</v>
      </c>
      <c r="H87" s="87">
        <f t="shared" si="80"/>
        <v>10971705.330000002</v>
      </c>
      <c r="I87" s="87">
        <f t="shared" ref="I87" si="81">+I44-I89+I23+I78+I188+I75</f>
        <v>48146954.230000019</v>
      </c>
    </row>
    <row r="88" spans="1:9" ht="16.5" customHeight="1" x14ac:dyDescent="0.3">
      <c r="A88" s="22"/>
      <c r="B88" s="24" t="s">
        <v>328</v>
      </c>
      <c r="C88" s="87"/>
      <c r="D88" s="90"/>
      <c r="E88" s="90"/>
      <c r="F88" s="90"/>
      <c r="G88" s="90">
        <v>-3753353</v>
      </c>
      <c r="H88" s="45">
        <f>G88-I88</f>
        <v>-3737864</v>
      </c>
      <c r="I88" s="90">
        <v>-15489</v>
      </c>
    </row>
    <row r="89" spans="1:9" ht="16.5" customHeight="1" x14ac:dyDescent="0.35">
      <c r="A89" s="22" t="s">
        <v>347</v>
      </c>
      <c r="B89" s="20" t="s">
        <v>330</v>
      </c>
      <c r="C89" s="95">
        <f t="shared" ref="C89" si="82">+C90+C137+C169+C171+C183+C185</f>
        <v>0</v>
      </c>
      <c r="D89" s="95">
        <f t="shared" ref="D89:H89" si="83">+D90+D137+D169+D171+D183+D185</f>
        <v>290928350</v>
      </c>
      <c r="E89" s="95">
        <f t="shared" si="83"/>
        <v>283002920</v>
      </c>
      <c r="F89" s="95">
        <f t="shared" si="83"/>
        <v>167111070</v>
      </c>
      <c r="G89" s="95">
        <f t="shared" si="83"/>
        <v>143035888.65000001</v>
      </c>
      <c r="H89" s="95">
        <f t="shared" si="83"/>
        <v>31243038.819999997</v>
      </c>
      <c r="I89" s="95">
        <f t="shared" ref="I89" si="84">+I90+I137+I169+I171+I183+I185</f>
        <v>111792849.83000001</v>
      </c>
    </row>
    <row r="90" spans="1:9" s="26" customFormat="1" ht="16.5" customHeight="1" x14ac:dyDescent="0.3">
      <c r="A90" s="17" t="s">
        <v>349</v>
      </c>
      <c r="B90" s="20" t="s">
        <v>332</v>
      </c>
      <c r="C90" s="88">
        <f t="shared" ref="C90" si="85">+C91+C101+C117+C133+C135</f>
        <v>0</v>
      </c>
      <c r="D90" s="88">
        <f>+D91+D101+D117+D133+D135</f>
        <v>116775370</v>
      </c>
      <c r="E90" s="88">
        <f t="shared" ref="E90:H90" si="86">+E91+E101+E117+E133+E135</f>
        <v>105817040</v>
      </c>
      <c r="F90" s="88">
        <f t="shared" si="86"/>
        <v>66304000</v>
      </c>
      <c r="G90" s="88">
        <f t="shared" si="86"/>
        <v>62659598.460000001</v>
      </c>
      <c r="H90" s="88">
        <f t="shared" si="86"/>
        <v>11440598.750000002</v>
      </c>
      <c r="I90" s="88">
        <f t="shared" ref="I90" si="87">+I91+I101+I117+I133+I135</f>
        <v>51218999.710000001</v>
      </c>
    </row>
    <row r="91" spans="1:9" s="26" customFormat="1" ht="16.5" customHeight="1" x14ac:dyDescent="0.3">
      <c r="A91" s="22" t="s">
        <v>351</v>
      </c>
      <c r="B91" s="20" t="s">
        <v>334</v>
      </c>
      <c r="C91" s="87">
        <f t="shared" ref="C91" si="88">+C92+C98+C99+C93+C94</f>
        <v>0</v>
      </c>
      <c r="D91" s="87">
        <f t="shared" ref="D91:H91" si="89">+D92+D98+D99+D93+D94</f>
        <v>47971000</v>
      </c>
      <c r="E91" s="87">
        <f t="shared" si="89"/>
        <v>48429000</v>
      </c>
      <c r="F91" s="87">
        <f t="shared" si="89"/>
        <v>30897610</v>
      </c>
      <c r="G91" s="87">
        <f t="shared" si="89"/>
        <v>30239410.430000003</v>
      </c>
      <c r="H91" s="87">
        <f t="shared" si="89"/>
        <v>5298556.72</v>
      </c>
      <c r="I91" s="87">
        <f t="shared" ref="I91" si="90">+I92+I98+I99+I93+I94</f>
        <v>24940853.710000001</v>
      </c>
    </row>
    <row r="92" spans="1:9" s="26" customFormat="1" ht="16.5" customHeight="1" x14ac:dyDescent="0.3">
      <c r="A92" s="22"/>
      <c r="B92" s="23" t="s">
        <v>336</v>
      </c>
      <c r="C92" s="89"/>
      <c r="D92" s="90">
        <v>43559000</v>
      </c>
      <c r="E92" s="90">
        <v>43982000</v>
      </c>
      <c r="F92" s="90">
        <v>27763020</v>
      </c>
      <c r="G92" s="45">
        <v>27762369.510000002</v>
      </c>
      <c r="H92" s="45">
        <f>G92-I92</f>
        <v>4770259.25</v>
      </c>
      <c r="I92" s="45">
        <v>22992110.260000002</v>
      </c>
    </row>
    <row r="93" spans="1:9" s="26" customFormat="1" ht="16.5" customHeight="1" x14ac:dyDescent="0.3">
      <c r="A93" s="22"/>
      <c r="B93" s="23" t="s">
        <v>338</v>
      </c>
      <c r="C93" s="89"/>
      <c r="D93" s="90"/>
      <c r="E93" s="90"/>
      <c r="F93" s="90"/>
      <c r="G93" s="45"/>
      <c r="H93" s="45"/>
      <c r="I93" s="45"/>
    </row>
    <row r="94" spans="1:9" s="26" customFormat="1" ht="16.5" customHeight="1" x14ac:dyDescent="0.3">
      <c r="A94" s="22"/>
      <c r="B94" s="100" t="s">
        <v>479</v>
      </c>
      <c r="C94" s="89">
        <f>C95+C96+C97</f>
        <v>0</v>
      </c>
      <c r="D94" s="89">
        <f t="shared" ref="D94:H94" si="91">D95+D96+D97</f>
        <v>3660000</v>
      </c>
      <c r="E94" s="89">
        <f t="shared" si="91"/>
        <v>3649000</v>
      </c>
      <c r="F94" s="89">
        <f t="shared" si="91"/>
        <v>2470590</v>
      </c>
      <c r="G94" s="89">
        <f t="shared" si="91"/>
        <v>2151593.16</v>
      </c>
      <c r="H94" s="89">
        <f t="shared" si="91"/>
        <v>458183.18000000005</v>
      </c>
      <c r="I94" s="89">
        <f t="shared" ref="I94" si="92">I95+I96+I97</f>
        <v>1693409.98</v>
      </c>
    </row>
    <row r="95" spans="1:9" s="26" customFormat="1" ht="30" x14ac:dyDescent="0.3">
      <c r="A95" s="22"/>
      <c r="B95" s="23" t="s">
        <v>480</v>
      </c>
      <c r="C95" s="89"/>
      <c r="D95" s="90">
        <v>3439000</v>
      </c>
      <c r="E95" s="90">
        <v>3464000</v>
      </c>
      <c r="F95" s="90">
        <v>2347000</v>
      </c>
      <c r="G95" s="45">
        <v>2053796.06</v>
      </c>
      <c r="H95" s="45">
        <f>G95-I95</f>
        <v>437796.06000000006</v>
      </c>
      <c r="I95" s="45">
        <v>1616000</v>
      </c>
    </row>
    <row r="96" spans="1:9" s="26" customFormat="1" ht="60" x14ac:dyDescent="0.3">
      <c r="A96" s="22"/>
      <c r="B96" s="23" t="s">
        <v>481</v>
      </c>
      <c r="C96" s="89"/>
      <c r="D96" s="90">
        <v>115000</v>
      </c>
      <c r="E96" s="90">
        <v>100000</v>
      </c>
      <c r="F96" s="90">
        <v>64950</v>
      </c>
      <c r="G96" s="45">
        <v>54332.14</v>
      </c>
      <c r="H96" s="45">
        <f>G96-I96</f>
        <v>11326.309999999998</v>
      </c>
      <c r="I96" s="45">
        <v>43005.83</v>
      </c>
    </row>
    <row r="97" spans="1:9" s="26" customFormat="1" ht="45" x14ac:dyDescent="0.3">
      <c r="A97" s="22"/>
      <c r="B97" s="23" t="s">
        <v>482</v>
      </c>
      <c r="C97" s="89"/>
      <c r="D97" s="90">
        <v>106000</v>
      </c>
      <c r="E97" s="90">
        <v>85000</v>
      </c>
      <c r="F97" s="90">
        <v>58640</v>
      </c>
      <c r="G97" s="45">
        <v>43464.959999999999</v>
      </c>
      <c r="H97" s="45">
        <f>G97-I97</f>
        <v>9060.8099999999977</v>
      </c>
      <c r="I97" s="45">
        <v>34404.15</v>
      </c>
    </row>
    <row r="98" spans="1:9" s="26" customFormat="1" ht="16.5" customHeight="1" x14ac:dyDescent="0.3">
      <c r="A98" s="22"/>
      <c r="B98" s="23" t="s">
        <v>341</v>
      </c>
      <c r="C98" s="89"/>
      <c r="D98" s="90">
        <v>5000</v>
      </c>
      <c r="E98" s="90">
        <v>5000</v>
      </c>
      <c r="F98" s="90">
        <v>5000</v>
      </c>
      <c r="G98" s="45">
        <v>0</v>
      </c>
      <c r="H98" s="45">
        <v>0</v>
      </c>
      <c r="I98" s="45">
        <v>0</v>
      </c>
    </row>
    <row r="99" spans="1:9" s="26" customFormat="1" ht="45" x14ac:dyDescent="0.3">
      <c r="A99" s="22"/>
      <c r="B99" s="23" t="s">
        <v>343</v>
      </c>
      <c r="C99" s="89"/>
      <c r="D99" s="90">
        <v>747000</v>
      </c>
      <c r="E99" s="90">
        <v>793000</v>
      </c>
      <c r="F99" s="90">
        <v>659000</v>
      </c>
      <c r="G99" s="45">
        <v>325447.76</v>
      </c>
      <c r="H99" s="45">
        <f>G99-I99</f>
        <v>70114.290000000008</v>
      </c>
      <c r="I99" s="45">
        <v>255333.47</v>
      </c>
    </row>
    <row r="100" spans="1:9" x14ac:dyDescent="0.3">
      <c r="A100" s="22"/>
      <c r="B100" s="24" t="s">
        <v>328</v>
      </c>
      <c r="C100" s="89"/>
      <c r="D100" s="90"/>
      <c r="E100" s="90"/>
      <c r="F100" s="90"/>
      <c r="G100" s="45">
        <v>-4096.62</v>
      </c>
      <c r="H100" s="45">
        <f>G100-I100</f>
        <v>-1991.75</v>
      </c>
      <c r="I100" s="45">
        <v>-2104.87</v>
      </c>
    </row>
    <row r="101" spans="1:9" ht="30" x14ac:dyDescent="0.3">
      <c r="A101" s="22" t="s">
        <v>359</v>
      </c>
      <c r="B101" s="20" t="s">
        <v>345</v>
      </c>
      <c r="C101" s="89">
        <f t="shared" ref="C101:H101" si="93">C102+C103+C104+C105+C106+C107+C109+C108+C110</f>
        <v>0</v>
      </c>
      <c r="D101" s="89">
        <f t="shared" si="93"/>
        <v>43737980</v>
      </c>
      <c r="E101" s="89">
        <f t="shared" si="93"/>
        <v>38560900</v>
      </c>
      <c r="F101" s="89">
        <f t="shared" si="93"/>
        <v>24204670</v>
      </c>
      <c r="G101" s="89">
        <f t="shared" si="93"/>
        <v>22320851.100000001</v>
      </c>
      <c r="H101" s="89">
        <f t="shared" si="93"/>
        <v>3954859.1400000011</v>
      </c>
      <c r="I101" s="89">
        <f t="shared" ref="I101" si="94">I102+I103+I104+I105+I106+I107+I109+I108+I110</f>
        <v>18365991.960000001</v>
      </c>
    </row>
    <row r="102" spans="1:9" ht="16.5" customHeight="1" x14ac:dyDescent="0.3">
      <c r="A102" s="22"/>
      <c r="B102" s="23" t="s">
        <v>346</v>
      </c>
      <c r="C102" s="89"/>
      <c r="D102" s="90">
        <v>223160</v>
      </c>
      <c r="E102" s="90">
        <v>101900</v>
      </c>
      <c r="F102" s="90">
        <v>84000</v>
      </c>
      <c r="G102" s="45">
        <v>69856.84</v>
      </c>
      <c r="H102" s="45">
        <f>G102-I102</f>
        <v>6067.3599999999933</v>
      </c>
      <c r="I102" s="45">
        <v>63789.48</v>
      </c>
    </row>
    <row r="103" spans="1:9" x14ac:dyDescent="0.3">
      <c r="A103" s="22"/>
      <c r="B103" s="23" t="s">
        <v>348</v>
      </c>
      <c r="C103" s="89"/>
      <c r="D103" s="90"/>
      <c r="E103" s="90"/>
      <c r="F103" s="90"/>
      <c r="G103" s="45"/>
      <c r="H103" s="45"/>
      <c r="I103" s="45"/>
    </row>
    <row r="104" spans="1:9" s="19" customFormat="1" ht="16.5" customHeight="1" x14ac:dyDescent="0.3">
      <c r="A104" s="22"/>
      <c r="B104" s="23" t="s">
        <v>350</v>
      </c>
      <c r="C104" s="89"/>
      <c r="D104" s="90">
        <v>2872670</v>
      </c>
      <c r="E104" s="90">
        <v>1891500</v>
      </c>
      <c r="F104" s="90">
        <v>1489000</v>
      </c>
      <c r="G104" s="45">
        <v>1101579.22</v>
      </c>
      <c r="H104" s="45">
        <f>G104-I104</f>
        <v>318747.31999999995</v>
      </c>
      <c r="I104" s="45">
        <v>782831.9</v>
      </c>
    </row>
    <row r="105" spans="1:9" ht="16.5" customHeight="1" x14ac:dyDescent="0.3">
      <c r="A105" s="22"/>
      <c r="B105" s="23" t="s">
        <v>352</v>
      </c>
      <c r="C105" s="89"/>
      <c r="D105" s="90">
        <v>20184020</v>
      </c>
      <c r="E105" s="90">
        <v>16295480</v>
      </c>
      <c r="F105" s="90">
        <v>9308000</v>
      </c>
      <c r="G105" s="45">
        <v>9119649.9700000007</v>
      </c>
      <c r="H105" s="45">
        <f>G105-I105</f>
        <v>1548185.4100000011</v>
      </c>
      <c r="I105" s="45">
        <v>7571464.5599999996</v>
      </c>
    </row>
    <row r="106" spans="1:9" x14ac:dyDescent="0.3">
      <c r="A106" s="22"/>
      <c r="B106" s="34" t="s">
        <v>353</v>
      </c>
      <c r="C106" s="89"/>
      <c r="D106" s="90"/>
      <c r="E106" s="90"/>
      <c r="F106" s="90"/>
      <c r="G106" s="45"/>
      <c r="H106" s="45"/>
      <c r="I106" s="45"/>
    </row>
    <row r="107" spans="1:9" ht="30" x14ac:dyDescent="0.3">
      <c r="A107" s="22"/>
      <c r="B107" s="23" t="s">
        <v>354</v>
      </c>
      <c r="C107" s="89"/>
      <c r="D107" s="90">
        <v>204760</v>
      </c>
      <c r="E107" s="90">
        <v>203240</v>
      </c>
      <c r="F107" s="90">
        <v>128000</v>
      </c>
      <c r="G107" s="45">
        <v>106128.68</v>
      </c>
      <c r="H107" s="45">
        <f>G107-I107</f>
        <v>22879.609999999986</v>
      </c>
      <c r="I107" s="45">
        <v>83249.070000000007</v>
      </c>
    </row>
    <row r="108" spans="1:9" ht="16.5" customHeight="1" x14ac:dyDescent="0.3">
      <c r="A108" s="22"/>
      <c r="B108" s="35" t="s">
        <v>355</v>
      </c>
      <c r="C108" s="89"/>
      <c r="D108" s="90"/>
      <c r="E108" s="90"/>
      <c r="F108" s="90"/>
      <c r="G108" s="45"/>
      <c r="H108" s="45"/>
      <c r="I108" s="45"/>
    </row>
    <row r="109" spans="1:9" x14ac:dyDescent="0.3">
      <c r="A109" s="22"/>
      <c r="B109" s="35" t="s">
        <v>356</v>
      </c>
      <c r="C109" s="89"/>
      <c r="D109" s="90">
        <v>14921460</v>
      </c>
      <c r="E109" s="90">
        <v>13610880</v>
      </c>
      <c r="F109" s="90">
        <v>7232670</v>
      </c>
      <c r="G109" s="96">
        <v>7225223.5899999999</v>
      </c>
      <c r="H109" s="45">
        <f>G109-I109</f>
        <v>1395660.96</v>
      </c>
      <c r="I109" s="96">
        <v>5829562.6299999999</v>
      </c>
    </row>
    <row r="110" spans="1:9" ht="30" x14ac:dyDescent="0.3">
      <c r="A110" s="22"/>
      <c r="B110" s="36" t="s">
        <v>357</v>
      </c>
      <c r="C110" s="89">
        <f>C111+C112+C115+C113+C114</f>
        <v>0</v>
      </c>
      <c r="D110" s="89">
        <f t="shared" ref="D110:H110" si="95">D111+D112+D115+D113+D114</f>
        <v>5331910</v>
      </c>
      <c r="E110" s="89">
        <f t="shared" si="95"/>
        <v>6457900</v>
      </c>
      <c r="F110" s="89">
        <f t="shared" si="95"/>
        <v>5963000</v>
      </c>
      <c r="G110" s="89">
        <f t="shared" si="95"/>
        <v>4698412.8</v>
      </c>
      <c r="H110" s="89">
        <f t="shared" si="95"/>
        <v>663318.48</v>
      </c>
      <c r="I110" s="89">
        <f t="shared" ref="I110" si="96">I111+I112+I115+I113+I114</f>
        <v>4035094.32</v>
      </c>
    </row>
    <row r="111" spans="1:9" ht="16.5" customHeight="1" x14ac:dyDescent="0.3">
      <c r="A111" s="22"/>
      <c r="B111" s="35" t="s">
        <v>358</v>
      </c>
      <c r="C111" s="89"/>
      <c r="D111" s="90">
        <v>5331910</v>
      </c>
      <c r="E111" s="90">
        <v>6457900</v>
      </c>
      <c r="F111" s="90">
        <v>5963000</v>
      </c>
      <c r="G111" s="45">
        <v>4698412.8</v>
      </c>
      <c r="H111" s="45">
        <f>G111-I111</f>
        <v>663318.48</v>
      </c>
      <c r="I111" s="45">
        <v>4035094.32</v>
      </c>
    </row>
    <row r="112" spans="1:9" x14ac:dyDescent="0.3">
      <c r="A112" s="22"/>
      <c r="B112" s="35" t="s">
        <v>492</v>
      </c>
      <c r="C112" s="89"/>
      <c r="D112" s="90"/>
      <c r="E112" s="90"/>
      <c r="F112" s="90"/>
      <c r="G112" s="45"/>
      <c r="H112" s="45"/>
      <c r="I112" s="45"/>
    </row>
    <row r="113" spans="1:9" ht="30" x14ac:dyDescent="0.3">
      <c r="A113" s="22"/>
      <c r="B113" s="35" t="s">
        <v>493</v>
      </c>
      <c r="C113" s="89"/>
      <c r="D113" s="90"/>
      <c r="E113" s="90"/>
      <c r="F113" s="90"/>
      <c r="G113" s="45"/>
      <c r="H113" s="45"/>
      <c r="I113" s="45"/>
    </row>
    <row r="114" spans="1:9" x14ac:dyDescent="0.3">
      <c r="A114" s="22"/>
      <c r="B114" s="35" t="s">
        <v>499</v>
      </c>
      <c r="C114" s="89"/>
      <c r="D114" s="90"/>
      <c r="E114" s="90"/>
      <c r="F114" s="90"/>
      <c r="G114" s="45"/>
      <c r="H114" s="45"/>
      <c r="I114" s="45"/>
    </row>
    <row r="115" spans="1:9" x14ac:dyDescent="0.3">
      <c r="A115" s="22"/>
      <c r="B115" s="35" t="s">
        <v>360</v>
      </c>
      <c r="C115" s="89"/>
      <c r="D115" s="90"/>
      <c r="E115" s="90"/>
      <c r="F115" s="90"/>
      <c r="G115" s="45"/>
      <c r="H115" s="45"/>
      <c r="I115" s="45"/>
    </row>
    <row r="116" spans="1:9" x14ac:dyDescent="0.3">
      <c r="A116" s="22"/>
      <c r="B116" s="24" t="s">
        <v>328</v>
      </c>
      <c r="C116" s="89"/>
      <c r="D116" s="90"/>
      <c r="E116" s="90"/>
      <c r="F116" s="90"/>
      <c r="G116" s="45"/>
      <c r="H116" s="45"/>
      <c r="I116" s="45"/>
    </row>
    <row r="117" spans="1:9" ht="36" customHeight="1" x14ac:dyDescent="0.3">
      <c r="A117" s="17" t="s">
        <v>370</v>
      </c>
      <c r="B117" s="20" t="s">
        <v>361</v>
      </c>
      <c r="C117" s="89">
        <f t="shared" ref="C117:H117" si="97">C118+C119+C120+C121+C122+C123+C124+C125+C126+C127</f>
        <v>0</v>
      </c>
      <c r="D117" s="89">
        <f t="shared" si="97"/>
        <v>1680130</v>
      </c>
      <c r="E117" s="89">
        <f t="shared" si="97"/>
        <v>1338140</v>
      </c>
      <c r="F117" s="89">
        <f t="shared" si="97"/>
        <v>950560</v>
      </c>
      <c r="G117" s="89">
        <f t="shared" si="97"/>
        <v>763096.82</v>
      </c>
      <c r="H117" s="89">
        <f t="shared" si="97"/>
        <v>129492.89999999997</v>
      </c>
      <c r="I117" s="89">
        <f t="shared" ref="I117" si="98">I118+I119+I120+I121+I122+I123+I124+I125+I126+I127</f>
        <v>633603.91999999993</v>
      </c>
    </row>
    <row r="118" spans="1:9" x14ac:dyDescent="0.3">
      <c r="A118" s="22"/>
      <c r="B118" s="23" t="s">
        <v>352</v>
      </c>
      <c r="C118" s="89"/>
      <c r="D118" s="90">
        <v>1560220</v>
      </c>
      <c r="E118" s="90">
        <v>1191680</v>
      </c>
      <c r="F118" s="90">
        <v>807000</v>
      </c>
      <c r="G118" s="45">
        <v>659811.6</v>
      </c>
      <c r="H118" s="45">
        <f>G118-I118</f>
        <v>128217.59999999998</v>
      </c>
      <c r="I118" s="45">
        <v>531594</v>
      </c>
    </row>
    <row r="119" spans="1:9" ht="30" x14ac:dyDescent="0.3">
      <c r="A119" s="22"/>
      <c r="B119" s="37" t="s">
        <v>362</v>
      </c>
      <c r="C119" s="89"/>
      <c r="D119" s="90">
        <v>31000</v>
      </c>
      <c r="E119" s="90">
        <v>17900</v>
      </c>
      <c r="F119" s="90">
        <v>15000</v>
      </c>
      <c r="G119" s="45">
        <v>8615.6</v>
      </c>
      <c r="H119" s="45">
        <f>G119-I119</f>
        <v>0</v>
      </c>
      <c r="I119" s="45">
        <v>8615.6</v>
      </c>
    </row>
    <row r="120" spans="1:9" ht="16.5" customHeight="1" x14ac:dyDescent="0.3">
      <c r="A120" s="22"/>
      <c r="B120" s="38" t="s">
        <v>363</v>
      </c>
      <c r="C120" s="89"/>
      <c r="D120" s="90">
        <v>88910</v>
      </c>
      <c r="E120" s="90">
        <v>128560</v>
      </c>
      <c r="F120" s="90">
        <v>128560</v>
      </c>
      <c r="G120" s="45">
        <v>94669.62</v>
      </c>
      <c r="H120" s="45">
        <f>G120-I120</f>
        <v>1275.2999999999884</v>
      </c>
      <c r="I120" s="45">
        <v>93394.32</v>
      </c>
    </row>
    <row r="121" spans="1:9" ht="20.25" customHeight="1" x14ac:dyDescent="0.3">
      <c r="A121" s="22"/>
      <c r="B121" s="38" t="s">
        <v>364</v>
      </c>
      <c r="C121" s="89"/>
      <c r="D121" s="90"/>
      <c r="E121" s="90"/>
      <c r="F121" s="90"/>
      <c r="G121" s="45"/>
      <c r="H121" s="45"/>
      <c r="I121" s="45"/>
    </row>
    <row r="122" spans="1:9" ht="16.5" customHeight="1" x14ac:dyDescent="0.3">
      <c r="A122" s="22"/>
      <c r="B122" s="38" t="s">
        <v>365</v>
      </c>
      <c r="C122" s="89"/>
      <c r="D122" s="90"/>
      <c r="E122" s="90"/>
      <c r="F122" s="90"/>
      <c r="G122" s="45"/>
      <c r="H122" s="45"/>
      <c r="I122" s="45"/>
    </row>
    <row r="123" spans="1:9" ht="16.5" customHeight="1" x14ac:dyDescent="0.3">
      <c r="A123" s="22"/>
      <c r="B123" s="23" t="s">
        <v>346</v>
      </c>
      <c r="C123" s="89"/>
      <c r="D123" s="90"/>
      <c r="E123" s="90"/>
      <c r="F123" s="90"/>
      <c r="G123" s="45"/>
      <c r="H123" s="45"/>
      <c r="I123" s="45"/>
    </row>
    <row r="124" spans="1:9" ht="16.5" customHeight="1" x14ac:dyDescent="0.3">
      <c r="A124" s="22"/>
      <c r="B124" s="38" t="s">
        <v>366</v>
      </c>
      <c r="C124" s="89"/>
      <c r="D124" s="90"/>
      <c r="E124" s="90"/>
      <c r="F124" s="90"/>
      <c r="G124" s="97"/>
      <c r="H124" s="97"/>
      <c r="I124" s="97"/>
    </row>
    <row r="125" spans="1:9" x14ac:dyDescent="0.3">
      <c r="A125" s="22"/>
      <c r="B125" s="39" t="s">
        <v>367</v>
      </c>
      <c r="C125" s="89"/>
      <c r="D125" s="90"/>
      <c r="E125" s="90"/>
      <c r="F125" s="90"/>
      <c r="G125" s="97"/>
      <c r="H125" s="97"/>
      <c r="I125" s="97"/>
    </row>
    <row r="126" spans="1:9" s="19" customFormat="1" ht="30" x14ac:dyDescent="0.3">
      <c r="A126" s="22"/>
      <c r="B126" s="39" t="s">
        <v>368</v>
      </c>
      <c r="C126" s="89"/>
      <c r="D126" s="90"/>
      <c r="E126" s="90"/>
      <c r="F126" s="90"/>
      <c r="G126" s="97"/>
      <c r="H126" s="97"/>
      <c r="I126" s="97"/>
    </row>
    <row r="127" spans="1:9" s="19" customFormat="1" ht="30" x14ac:dyDescent="0.3">
      <c r="A127" s="22"/>
      <c r="B127" s="40" t="s">
        <v>369</v>
      </c>
      <c r="C127" s="89">
        <f t="shared" ref="C127:H127" si="99">C128+C129+C130+C131</f>
        <v>0</v>
      </c>
      <c r="D127" s="89">
        <f t="shared" si="99"/>
        <v>0</v>
      </c>
      <c r="E127" s="89">
        <f t="shared" si="99"/>
        <v>0</v>
      </c>
      <c r="F127" s="89">
        <f t="shared" si="99"/>
        <v>0</v>
      </c>
      <c r="G127" s="89">
        <f t="shared" si="99"/>
        <v>0</v>
      </c>
      <c r="H127" s="89">
        <f t="shared" si="99"/>
        <v>0</v>
      </c>
      <c r="I127" s="89">
        <f t="shared" ref="I127" si="100">I128+I129+I130+I131</f>
        <v>0</v>
      </c>
    </row>
    <row r="128" spans="1:9" s="19" customFormat="1" x14ac:dyDescent="0.3">
      <c r="A128" s="22"/>
      <c r="B128" s="41" t="s">
        <v>371</v>
      </c>
      <c r="C128" s="89"/>
      <c r="D128" s="90"/>
      <c r="E128" s="90"/>
      <c r="F128" s="90"/>
      <c r="G128" s="97"/>
      <c r="H128" s="97"/>
      <c r="I128" s="97"/>
    </row>
    <row r="129" spans="1:9" s="19" customFormat="1" ht="30" x14ac:dyDescent="0.3">
      <c r="A129" s="22"/>
      <c r="B129" s="41" t="s">
        <v>372</v>
      </c>
      <c r="C129" s="89"/>
      <c r="D129" s="90"/>
      <c r="E129" s="90"/>
      <c r="F129" s="90"/>
      <c r="G129" s="97"/>
      <c r="H129" s="97"/>
      <c r="I129" s="97"/>
    </row>
    <row r="130" spans="1:9" s="19" customFormat="1" ht="30" x14ac:dyDescent="0.3">
      <c r="A130" s="22"/>
      <c r="B130" s="41" t="s">
        <v>373</v>
      </c>
      <c r="C130" s="89"/>
      <c r="D130" s="90"/>
      <c r="E130" s="90"/>
      <c r="F130" s="90"/>
      <c r="G130" s="97"/>
      <c r="H130" s="97"/>
      <c r="I130" s="97"/>
    </row>
    <row r="131" spans="1:9" s="19" customFormat="1" ht="30" x14ac:dyDescent="0.3">
      <c r="A131" s="22"/>
      <c r="B131" s="41" t="s">
        <v>374</v>
      </c>
      <c r="C131" s="89"/>
      <c r="D131" s="90"/>
      <c r="E131" s="90"/>
      <c r="F131" s="90"/>
      <c r="G131" s="97"/>
      <c r="H131" s="97"/>
      <c r="I131" s="97"/>
    </row>
    <row r="132" spans="1:9" s="19" customFormat="1" x14ac:dyDescent="0.3">
      <c r="A132" s="22"/>
      <c r="B132" s="24" t="s">
        <v>328</v>
      </c>
      <c r="C132" s="89"/>
      <c r="D132" s="90"/>
      <c r="E132" s="90"/>
      <c r="F132" s="90"/>
      <c r="G132" s="97"/>
      <c r="H132" s="97"/>
      <c r="I132" s="97"/>
    </row>
    <row r="133" spans="1:9" s="19" customFormat="1" x14ac:dyDescent="0.3">
      <c r="A133" s="22" t="s">
        <v>383</v>
      </c>
      <c r="B133" s="24" t="s">
        <v>375</v>
      </c>
      <c r="C133" s="87"/>
      <c r="D133" s="90">
        <v>20999260</v>
      </c>
      <c r="E133" s="90">
        <v>15128000</v>
      </c>
      <c r="F133" s="90">
        <v>9042160</v>
      </c>
      <c r="G133" s="45">
        <v>8357240.1100000003</v>
      </c>
      <c r="H133" s="45">
        <f>G133-I133</f>
        <v>1857689.9900000002</v>
      </c>
      <c r="I133" s="45">
        <v>6499550.1200000001</v>
      </c>
    </row>
    <row r="134" spans="1:9" s="19" customFormat="1" ht="16.5" customHeight="1" x14ac:dyDescent="0.3">
      <c r="A134" s="22"/>
      <c r="B134" s="24" t="s">
        <v>328</v>
      </c>
      <c r="C134" s="87"/>
      <c r="D134" s="90"/>
      <c r="E134" s="90"/>
      <c r="F134" s="90"/>
      <c r="G134" s="45"/>
      <c r="H134" s="45"/>
      <c r="I134" s="45"/>
    </row>
    <row r="135" spans="1:9" s="19" customFormat="1" ht="16.5" customHeight="1" x14ac:dyDescent="0.3">
      <c r="A135" s="22" t="s">
        <v>384</v>
      </c>
      <c r="B135" s="24" t="s">
        <v>376</v>
      </c>
      <c r="C135" s="89"/>
      <c r="D135" s="90">
        <v>2387000</v>
      </c>
      <c r="E135" s="90">
        <v>2361000</v>
      </c>
      <c r="F135" s="90">
        <v>1209000</v>
      </c>
      <c r="G135" s="94">
        <v>979000</v>
      </c>
      <c r="H135" s="45">
        <f>G135-I135</f>
        <v>200000</v>
      </c>
      <c r="I135" s="94">
        <v>779000</v>
      </c>
    </row>
    <row r="136" spans="1:9" s="19" customFormat="1" ht="16.5" customHeight="1" x14ac:dyDescent="0.3">
      <c r="A136" s="22"/>
      <c r="B136" s="24" t="s">
        <v>328</v>
      </c>
      <c r="C136" s="89"/>
      <c r="D136" s="90"/>
      <c r="E136" s="90"/>
      <c r="F136" s="90"/>
      <c r="G136" s="94"/>
      <c r="H136" s="94"/>
      <c r="I136" s="94"/>
    </row>
    <row r="137" spans="1:9" ht="16.5" customHeight="1" x14ac:dyDescent="0.3">
      <c r="A137" s="17" t="s">
        <v>386</v>
      </c>
      <c r="B137" s="20" t="s">
        <v>377</v>
      </c>
      <c r="C137" s="88">
        <f t="shared" ref="C137" si="101">+C138+C147+C152+C156+C164</f>
        <v>0</v>
      </c>
      <c r="D137" s="88">
        <f t="shared" ref="D137:H137" si="102">+D138+D147+D152+D156+D164</f>
        <v>65691260</v>
      </c>
      <c r="E137" s="88">
        <f t="shared" si="102"/>
        <v>68459590</v>
      </c>
      <c r="F137" s="88">
        <f t="shared" si="102"/>
        <v>35880320</v>
      </c>
      <c r="G137" s="88">
        <f t="shared" si="102"/>
        <v>27530893.750000004</v>
      </c>
      <c r="H137" s="88">
        <f t="shared" si="102"/>
        <v>6449831.2800000003</v>
      </c>
      <c r="I137" s="88">
        <f t="shared" ref="I137" si="103">+I138+I147+I152+I156+I164</f>
        <v>21081062.469999999</v>
      </c>
    </row>
    <row r="138" spans="1:9" ht="16.5" customHeight="1" x14ac:dyDescent="0.3">
      <c r="A138" s="17" t="s">
        <v>388</v>
      </c>
      <c r="B138" s="20" t="s">
        <v>378</v>
      </c>
      <c r="C138" s="87">
        <f>+C139+C142+C143+C144+C145</f>
        <v>0</v>
      </c>
      <c r="D138" s="87">
        <f t="shared" ref="D138:H138" si="104">+D139+D142+D143+D144+D145</f>
        <v>39535780</v>
      </c>
      <c r="E138" s="87">
        <f t="shared" si="104"/>
        <v>41882000</v>
      </c>
      <c r="F138" s="87">
        <f t="shared" si="104"/>
        <v>21657730</v>
      </c>
      <c r="G138" s="87">
        <f t="shared" si="104"/>
        <v>16059066.91</v>
      </c>
      <c r="H138" s="87">
        <f t="shared" si="104"/>
        <v>3771541.33</v>
      </c>
      <c r="I138" s="87">
        <f t="shared" ref="I138" si="105">+I139+I142+I143+I144+I145</f>
        <v>12287525.58</v>
      </c>
    </row>
    <row r="139" spans="1:9" s="19" customFormat="1" ht="16.5" customHeight="1" x14ac:dyDescent="0.3">
      <c r="A139" s="22"/>
      <c r="B139" s="42" t="s">
        <v>379</v>
      </c>
      <c r="C139" s="89"/>
      <c r="D139" s="90">
        <v>35350780</v>
      </c>
      <c r="E139" s="90">
        <v>37740000</v>
      </c>
      <c r="F139" s="90">
        <v>17931730</v>
      </c>
      <c r="G139" s="45">
        <v>14442729.91</v>
      </c>
      <c r="H139" s="45">
        <f>G139-I139</f>
        <v>3491730.33</v>
      </c>
      <c r="I139" s="45">
        <v>10950999.58</v>
      </c>
    </row>
    <row r="140" spans="1:9" s="19" customFormat="1" ht="16.5" customHeight="1" x14ac:dyDescent="0.3">
      <c r="A140" s="22"/>
      <c r="B140" s="85" t="s">
        <v>380</v>
      </c>
      <c r="C140" s="89"/>
      <c r="D140" s="90">
        <v>35350780</v>
      </c>
      <c r="E140" s="90">
        <v>37740000</v>
      </c>
      <c r="F140" s="90">
        <v>17931730</v>
      </c>
      <c r="G140" s="45">
        <v>14442729.91</v>
      </c>
      <c r="H140" s="45">
        <f>G140-I140</f>
        <v>3491730.33</v>
      </c>
      <c r="I140" s="45">
        <v>10950999.58</v>
      </c>
    </row>
    <row r="141" spans="1:9" s="19" customFormat="1" ht="16.5" customHeight="1" x14ac:dyDescent="0.3">
      <c r="A141" s="22"/>
      <c r="B141" s="85" t="s">
        <v>381</v>
      </c>
      <c r="C141" s="89"/>
      <c r="D141" s="90"/>
      <c r="E141" s="90"/>
      <c r="F141" s="90"/>
      <c r="G141" s="45"/>
      <c r="H141" s="45"/>
      <c r="I141" s="45"/>
    </row>
    <row r="142" spans="1:9" s="19" customFormat="1" ht="16.5" customHeight="1" x14ac:dyDescent="0.3">
      <c r="A142" s="22"/>
      <c r="B142" s="42" t="s">
        <v>382</v>
      </c>
      <c r="C142" s="89"/>
      <c r="D142" s="90">
        <v>2437000</v>
      </c>
      <c r="E142" s="90">
        <v>2397000</v>
      </c>
      <c r="F142" s="90">
        <v>1981000</v>
      </c>
      <c r="G142" s="23">
        <v>936132</v>
      </c>
      <c r="H142" s="45">
        <f>G142-I142</f>
        <v>196716</v>
      </c>
      <c r="I142" s="23">
        <v>739416</v>
      </c>
    </row>
    <row r="143" spans="1:9" s="19" customFormat="1" ht="30" x14ac:dyDescent="0.3">
      <c r="A143" s="22"/>
      <c r="B143" s="42" t="s">
        <v>483</v>
      </c>
      <c r="C143" s="89"/>
      <c r="D143" s="90">
        <v>1226000</v>
      </c>
      <c r="E143" s="90">
        <v>1169000</v>
      </c>
      <c r="F143" s="90">
        <v>1169000</v>
      </c>
      <c r="G143" s="23">
        <v>434635</v>
      </c>
      <c r="H143" s="45">
        <f>G143-I143</f>
        <v>12075</v>
      </c>
      <c r="I143" s="23">
        <v>422560</v>
      </c>
    </row>
    <row r="144" spans="1:9" s="19" customFormat="1" ht="45" x14ac:dyDescent="0.3">
      <c r="A144" s="22"/>
      <c r="B144" s="42" t="s">
        <v>494</v>
      </c>
      <c r="C144" s="89"/>
      <c r="D144" s="90">
        <v>172000</v>
      </c>
      <c r="E144" s="90">
        <v>226000</v>
      </c>
      <c r="F144" s="90">
        <v>226000</v>
      </c>
      <c r="G144" s="23">
        <v>130220</v>
      </c>
      <c r="H144" s="23">
        <f>G144-I144</f>
        <v>8420</v>
      </c>
      <c r="I144" s="23">
        <v>121800</v>
      </c>
    </row>
    <row r="145" spans="1:9" s="19" customFormat="1" ht="45" x14ac:dyDescent="0.3">
      <c r="A145" s="22"/>
      <c r="B145" s="42" t="s">
        <v>506</v>
      </c>
      <c r="C145" s="89"/>
      <c r="D145" s="90">
        <v>350000</v>
      </c>
      <c r="E145" s="90">
        <v>350000</v>
      </c>
      <c r="F145" s="90">
        <v>350000</v>
      </c>
      <c r="G145" s="23">
        <v>115350</v>
      </c>
      <c r="H145" s="23">
        <f>G145-I145</f>
        <v>62600</v>
      </c>
      <c r="I145" s="23">
        <v>52750</v>
      </c>
    </row>
    <row r="146" spans="1:9" s="19" customFormat="1" ht="16.5" customHeight="1" x14ac:dyDescent="0.3">
      <c r="A146" s="22"/>
      <c r="B146" s="24" t="s">
        <v>328</v>
      </c>
      <c r="C146" s="89"/>
      <c r="D146" s="90"/>
      <c r="E146" s="90"/>
      <c r="F146" s="90"/>
      <c r="G146" s="23">
        <v>-925.02</v>
      </c>
      <c r="H146" s="23">
        <f>G146-I146</f>
        <v>-265.67999999999995</v>
      </c>
      <c r="I146" s="23">
        <v>-659.34</v>
      </c>
    </row>
    <row r="147" spans="1:9" s="19" customFormat="1" ht="16.5" customHeight="1" x14ac:dyDescent="0.3">
      <c r="A147" s="22" t="s">
        <v>394</v>
      </c>
      <c r="B147" s="43" t="s">
        <v>495</v>
      </c>
      <c r="C147" s="89">
        <f>C148+C149+C150</f>
        <v>0</v>
      </c>
      <c r="D147" s="89">
        <f t="shared" ref="D147:H147" si="106">D148+D149+D150</f>
        <v>15803200</v>
      </c>
      <c r="E147" s="89">
        <f t="shared" si="106"/>
        <v>16147000</v>
      </c>
      <c r="F147" s="89">
        <f t="shared" si="106"/>
        <v>8569000</v>
      </c>
      <c r="G147" s="89">
        <f t="shared" si="106"/>
        <v>6779532.71</v>
      </c>
      <c r="H147" s="89">
        <f t="shared" si="106"/>
        <v>1392532.71</v>
      </c>
      <c r="I147" s="89">
        <f t="shared" ref="I147" si="107">I148+I149+I150</f>
        <v>5387000</v>
      </c>
    </row>
    <row r="148" spans="1:9" s="19" customFormat="1" ht="16.5" customHeight="1" x14ac:dyDescent="0.3">
      <c r="A148" s="22"/>
      <c r="B148" s="101" t="s">
        <v>336</v>
      </c>
      <c r="C148" s="89"/>
      <c r="D148" s="90">
        <v>15803200</v>
      </c>
      <c r="E148" s="90">
        <v>16147000</v>
      </c>
      <c r="F148" s="90">
        <v>8569000</v>
      </c>
      <c r="G148" s="89">
        <v>6779532.71</v>
      </c>
      <c r="H148" s="23">
        <f>G148-I148</f>
        <v>1392532.71</v>
      </c>
      <c r="I148" s="89">
        <v>5387000</v>
      </c>
    </row>
    <row r="149" spans="1:9" s="19" customFormat="1" ht="30" x14ac:dyDescent="0.3">
      <c r="A149" s="22"/>
      <c r="B149" s="101" t="s">
        <v>496</v>
      </c>
      <c r="C149" s="89"/>
      <c r="D149" s="90"/>
      <c r="E149" s="90"/>
      <c r="F149" s="90"/>
      <c r="G149" s="89"/>
      <c r="H149" s="89"/>
      <c r="I149" s="89"/>
    </row>
    <row r="150" spans="1:9" s="19" customFormat="1" ht="75" x14ac:dyDescent="0.3">
      <c r="A150" s="22"/>
      <c r="B150" s="101" t="s">
        <v>504</v>
      </c>
      <c r="C150" s="89"/>
      <c r="D150" s="90"/>
      <c r="E150" s="90"/>
      <c r="F150" s="90"/>
      <c r="G150" s="89"/>
      <c r="H150" s="89"/>
      <c r="I150" s="89"/>
    </row>
    <row r="151" spans="1:9" s="19" customFormat="1" ht="16.5" customHeight="1" x14ac:dyDescent="0.3">
      <c r="A151" s="22"/>
      <c r="B151" s="24" t="s">
        <v>328</v>
      </c>
      <c r="C151" s="89"/>
      <c r="D151" s="90"/>
      <c r="E151" s="90"/>
      <c r="F151" s="90"/>
      <c r="G151" s="23">
        <v>-851.22</v>
      </c>
      <c r="H151" s="23">
        <f>G151-I151</f>
        <v>-431.98</v>
      </c>
      <c r="I151" s="23">
        <v>-419.24</v>
      </c>
    </row>
    <row r="152" spans="1:9" s="19" customFormat="1" ht="16.5" customHeight="1" x14ac:dyDescent="0.3">
      <c r="A152" s="17" t="s">
        <v>396</v>
      </c>
      <c r="B152" s="44" t="s">
        <v>385</v>
      </c>
      <c r="C152" s="89">
        <f t="shared" ref="C152:H152" si="108">+C153+C154</f>
        <v>0</v>
      </c>
      <c r="D152" s="89">
        <f t="shared" si="108"/>
        <v>981000</v>
      </c>
      <c r="E152" s="89">
        <f t="shared" si="108"/>
        <v>1033000</v>
      </c>
      <c r="F152" s="89">
        <f t="shared" si="108"/>
        <v>414000</v>
      </c>
      <c r="G152" s="89">
        <f t="shared" si="108"/>
        <v>259209.95</v>
      </c>
      <c r="H152" s="89">
        <f t="shared" si="108"/>
        <v>47545</v>
      </c>
      <c r="I152" s="89">
        <f t="shared" ref="I152" si="109">+I153+I154</f>
        <v>211664.95</v>
      </c>
    </row>
    <row r="153" spans="1:9" s="19" customFormat="1" ht="16.5" customHeight="1" x14ac:dyDescent="0.3">
      <c r="A153" s="22"/>
      <c r="B153" s="42" t="s">
        <v>379</v>
      </c>
      <c r="C153" s="89"/>
      <c r="D153" s="90">
        <v>981000</v>
      </c>
      <c r="E153" s="90">
        <v>1033000</v>
      </c>
      <c r="F153" s="90">
        <v>414000</v>
      </c>
      <c r="G153" s="45">
        <v>259209.95</v>
      </c>
      <c r="H153" s="23">
        <f>G153-I153</f>
        <v>47545</v>
      </c>
      <c r="I153" s="45">
        <v>211664.95</v>
      </c>
    </row>
    <row r="154" spans="1:9" s="19" customFormat="1" ht="16.5" customHeight="1" x14ac:dyDescent="0.3">
      <c r="A154" s="22"/>
      <c r="B154" s="42" t="s">
        <v>387</v>
      </c>
      <c r="C154" s="89"/>
      <c r="D154" s="90"/>
      <c r="E154" s="90"/>
      <c r="F154" s="90"/>
      <c r="G154" s="45"/>
      <c r="H154" s="45"/>
      <c r="I154" s="45"/>
    </row>
    <row r="155" spans="1:9" ht="16.5" customHeight="1" x14ac:dyDescent="0.3">
      <c r="A155" s="22"/>
      <c r="B155" s="24" t="s">
        <v>328</v>
      </c>
      <c r="C155" s="89"/>
      <c r="D155" s="90"/>
      <c r="E155" s="90"/>
      <c r="F155" s="90"/>
      <c r="G155" s="45"/>
      <c r="H155" s="45"/>
      <c r="I155" s="45"/>
    </row>
    <row r="156" spans="1:9" ht="16.5" customHeight="1" x14ac:dyDescent="0.3">
      <c r="A156" s="17" t="s">
        <v>398</v>
      </c>
      <c r="B156" s="44" t="s">
        <v>389</v>
      </c>
      <c r="C156" s="87">
        <f>+C157+C158+C160+C161+C162+C159</f>
        <v>0</v>
      </c>
      <c r="D156" s="87">
        <f t="shared" ref="D156:H156" si="110">+D157+D158+D160+D161+D162+D159</f>
        <v>8304280</v>
      </c>
      <c r="E156" s="87">
        <f t="shared" si="110"/>
        <v>8270590</v>
      </c>
      <c r="F156" s="87">
        <f t="shared" si="110"/>
        <v>4656590</v>
      </c>
      <c r="G156" s="87">
        <f t="shared" si="110"/>
        <v>3968701.74</v>
      </c>
      <c r="H156" s="87">
        <f t="shared" si="110"/>
        <v>1147481.7400000002</v>
      </c>
      <c r="I156" s="87">
        <f t="shared" ref="I156" si="111">+I157+I158+I160+I161+I162+I159</f>
        <v>2821220</v>
      </c>
    </row>
    <row r="157" spans="1:9" x14ac:dyDescent="0.3">
      <c r="A157" s="22"/>
      <c r="B157" s="23" t="s">
        <v>390</v>
      </c>
      <c r="C157" s="89"/>
      <c r="D157" s="90">
        <v>8304280</v>
      </c>
      <c r="E157" s="90">
        <v>8270590</v>
      </c>
      <c r="F157" s="90">
        <v>4656590</v>
      </c>
      <c r="G157" s="45">
        <v>3968701.74</v>
      </c>
      <c r="H157" s="23">
        <f>G157-I157</f>
        <v>1147481.7400000002</v>
      </c>
      <c r="I157" s="45">
        <v>2821220</v>
      </c>
    </row>
    <row r="158" spans="1:9" ht="30" x14ac:dyDescent="0.3">
      <c r="A158" s="22"/>
      <c r="B158" s="23" t="s">
        <v>391</v>
      </c>
      <c r="C158" s="89"/>
      <c r="D158" s="90"/>
      <c r="E158" s="90"/>
      <c r="F158" s="90"/>
      <c r="G158" s="45"/>
      <c r="H158" s="45"/>
      <c r="I158" s="45"/>
    </row>
    <row r="159" spans="1:9" x14ac:dyDescent="0.3">
      <c r="A159" s="22"/>
      <c r="B159" s="23" t="s">
        <v>507</v>
      </c>
      <c r="C159" s="89"/>
      <c r="D159" s="90"/>
      <c r="E159" s="90"/>
      <c r="F159" s="90"/>
      <c r="G159" s="45"/>
      <c r="H159" s="45"/>
      <c r="I159" s="45"/>
    </row>
    <row r="160" spans="1:9" ht="30" x14ac:dyDescent="0.3">
      <c r="A160" s="22"/>
      <c r="B160" s="23" t="s">
        <v>392</v>
      </c>
      <c r="C160" s="89"/>
      <c r="D160" s="90"/>
      <c r="E160" s="90"/>
      <c r="F160" s="90"/>
      <c r="G160" s="45"/>
      <c r="H160" s="45"/>
      <c r="I160" s="45"/>
    </row>
    <row r="161" spans="1:9" s="19" customFormat="1" ht="30" x14ac:dyDescent="0.3">
      <c r="A161" s="22"/>
      <c r="B161" s="23" t="s">
        <v>393</v>
      </c>
      <c r="C161" s="89"/>
      <c r="D161" s="90"/>
      <c r="E161" s="90"/>
      <c r="F161" s="90"/>
      <c r="G161" s="45"/>
      <c r="H161" s="45"/>
      <c r="I161" s="45"/>
    </row>
    <row r="162" spans="1:9" s="19" customFormat="1" ht="30" x14ac:dyDescent="0.3">
      <c r="A162" s="22"/>
      <c r="B162" s="23" t="s">
        <v>496</v>
      </c>
      <c r="C162" s="89"/>
      <c r="D162" s="90"/>
      <c r="E162" s="90"/>
      <c r="F162" s="90"/>
      <c r="G162" s="45"/>
      <c r="H162" s="45"/>
      <c r="I162" s="45"/>
    </row>
    <row r="163" spans="1:9" x14ac:dyDescent="0.3">
      <c r="A163" s="22"/>
      <c r="B163" s="24" t="s">
        <v>328</v>
      </c>
      <c r="C163" s="89"/>
      <c r="D163" s="90"/>
      <c r="E163" s="90"/>
      <c r="F163" s="90"/>
      <c r="G163" s="45">
        <v>-1514.31</v>
      </c>
      <c r="H163" s="23">
        <f>G163-I163</f>
        <v>-215.27999999999997</v>
      </c>
      <c r="I163" s="45">
        <v>-1299.03</v>
      </c>
    </row>
    <row r="164" spans="1:9" ht="16.5" customHeight="1" x14ac:dyDescent="0.3">
      <c r="A164" s="17" t="s">
        <v>403</v>
      </c>
      <c r="B164" s="44" t="s">
        <v>395</v>
      </c>
      <c r="C164" s="89">
        <f>+C165+C166+C167</f>
        <v>0</v>
      </c>
      <c r="D164" s="89">
        <f t="shared" ref="D164:H164" si="112">+D165+D166+D167</f>
        <v>1067000</v>
      </c>
      <c r="E164" s="89">
        <f t="shared" si="112"/>
        <v>1127000</v>
      </c>
      <c r="F164" s="89">
        <f t="shared" si="112"/>
        <v>583000</v>
      </c>
      <c r="G164" s="89">
        <f t="shared" si="112"/>
        <v>464382.44</v>
      </c>
      <c r="H164" s="89">
        <f t="shared" si="112"/>
        <v>90730.5</v>
      </c>
      <c r="I164" s="89">
        <f t="shared" ref="I164" si="113">+I165+I166+I167</f>
        <v>373651.94</v>
      </c>
    </row>
    <row r="165" spans="1:9" ht="16.5" customHeight="1" x14ac:dyDescent="0.3">
      <c r="A165" s="17"/>
      <c r="B165" s="42" t="s">
        <v>379</v>
      </c>
      <c r="C165" s="89"/>
      <c r="D165" s="90">
        <v>1067000</v>
      </c>
      <c r="E165" s="90">
        <v>1127000</v>
      </c>
      <c r="F165" s="90">
        <v>583000</v>
      </c>
      <c r="G165" s="45">
        <v>464382.44</v>
      </c>
      <c r="H165" s="23">
        <f>G165-I165</f>
        <v>90730.5</v>
      </c>
      <c r="I165" s="45">
        <v>373651.94</v>
      </c>
    </row>
    <row r="166" spans="1:9" ht="16.5" customHeight="1" x14ac:dyDescent="0.3">
      <c r="A166" s="22"/>
      <c r="B166" s="42" t="s">
        <v>387</v>
      </c>
      <c r="C166" s="89"/>
      <c r="D166" s="90"/>
      <c r="E166" s="90"/>
      <c r="F166" s="90"/>
      <c r="G166" s="45"/>
      <c r="H166" s="45"/>
      <c r="I166" s="45"/>
    </row>
    <row r="167" spans="1:9" ht="30" x14ac:dyDescent="0.3">
      <c r="A167" s="22"/>
      <c r="B167" s="42" t="s">
        <v>496</v>
      </c>
      <c r="C167" s="89"/>
      <c r="D167" s="90"/>
      <c r="E167" s="90"/>
      <c r="F167" s="90"/>
      <c r="G167" s="45"/>
      <c r="H167" s="45"/>
      <c r="I167" s="45"/>
    </row>
    <row r="168" spans="1:9" ht="16.5" customHeight="1" x14ac:dyDescent="0.3">
      <c r="A168" s="22"/>
      <c r="B168" s="24" t="s">
        <v>328</v>
      </c>
      <c r="C168" s="89"/>
      <c r="D168" s="90"/>
      <c r="E168" s="90"/>
      <c r="F168" s="90"/>
      <c r="G168" s="45"/>
      <c r="H168" s="45"/>
      <c r="I168" s="45"/>
    </row>
    <row r="169" spans="1:9" ht="16.5" customHeight="1" x14ac:dyDescent="0.3">
      <c r="A169" s="17" t="s">
        <v>406</v>
      </c>
      <c r="B169" s="24" t="s">
        <v>397</v>
      </c>
      <c r="C169" s="89"/>
      <c r="D169" s="90">
        <v>242000</v>
      </c>
      <c r="E169" s="90">
        <v>262000</v>
      </c>
      <c r="F169" s="90">
        <v>126000</v>
      </c>
      <c r="G169" s="96">
        <v>100058.88</v>
      </c>
      <c r="H169" s="23">
        <f>G169-I169</f>
        <v>20149.740000000005</v>
      </c>
      <c r="I169" s="96">
        <v>79909.14</v>
      </c>
    </row>
    <row r="170" spans="1:9" ht="16.5" customHeight="1" x14ac:dyDescent="0.3">
      <c r="A170" s="17"/>
      <c r="B170" s="24" t="s">
        <v>328</v>
      </c>
      <c r="C170" s="89"/>
      <c r="D170" s="90"/>
      <c r="E170" s="90"/>
      <c r="F170" s="90"/>
      <c r="G170" s="96"/>
      <c r="H170" s="96"/>
      <c r="I170" s="96"/>
    </row>
    <row r="171" spans="1:9" ht="16.5" customHeight="1" x14ac:dyDescent="0.3">
      <c r="A171" s="17" t="s">
        <v>408</v>
      </c>
      <c r="B171" s="20" t="s">
        <v>399</v>
      </c>
      <c r="C171" s="88">
        <f t="shared" ref="C171" si="114">+C172+C179</f>
        <v>0</v>
      </c>
      <c r="D171" s="88">
        <f t="shared" ref="D171:H171" si="115">+D172+D179</f>
        <v>104028930</v>
      </c>
      <c r="E171" s="88">
        <f t="shared" si="115"/>
        <v>104272500</v>
      </c>
      <c r="F171" s="88">
        <f t="shared" si="115"/>
        <v>60663960</v>
      </c>
      <c r="G171" s="88">
        <f t="shared" si="115"/>
        <v>48621000</v>
      </c>
      <c r="H171" s="88">
        <f t="shared" si="115"/>
        <v>11801241.649999999</v>
      </c>
      <c r="I171" s="88">
        <f t="shared" ref="I171" si="116">+I172+I179</f>
        <v>36819758.350000001</v>
      </c>
    </row>
    <row r="172" spans="1:9" ht="16.5" customHeight="1" x14ac:dyDescent="0.3">
      <c r="A172" s="22" t="s">
        <v>410</v>
      </c>
      <c r="B172" s="20" t="s">
        <v>400</v>
      </c>
      <c r="C172" s="89">
        <f>C173+C176+C175+C177+C174</f>
        <v>0</v>
      </c>
      <c r="D172" s="89">
        <f t="shared" ref="D172:H172" si="117">D173+D176+D175+D177+D174</f>
        <v>104028930</v>
      </c>
      <c r="E172" s="89">
        <f t="shared" si="117"/>
        <v>104272500</v>
      </c>
      <c r="F172" s="89">
        <f t="shared" si="117"/>
        <v>60663960</v>
      </c>
      <c r="G172" s="89">
        <f t="shared" si="117"/>
        <v>48621000</v>
      </c>
      <c r="H172" s="89">
        <f t="shared" si="117"/>
        <v>11801241.649999999</v>
      </c>
      <c r="I172" s="89">
        <f t="shared" ref="I172" si="118">I173+I176+I175+I177+I174</f>
        <v>36819758.350000001</v>
      </c>
    </row>
    <row r="173" spans="1:9" x14ac:dyDescent="0.3">
      <c r="A173" s="22"/>
      <c r="B173" s="23" t="s">
        <v>336</v>
      </c>
      <c r="C173" s="89"/>
      <c r="D173" s="90">
        <v>104028930</v>
      </c>
      <c r="E173" s="90">
        <v>104272500</v>
      </c>
      <c r="F173" s="90">
        <v>60663960</v>
      </c>
      <c r="G173" s="45">
        <v>48621000</v>
      </c>
      <c r="H173" s="23">
        <f>G173-I173</f>
        <v>11801241.649999999</v>
      </c>
      <c r="I173" s="45">
        <v>36819758.350000001</v>
      </c>
    </row>
    <row r="174" spans="1:9" ht="30" x14ac:dyDescent="0.3">
      <c r="A174" s="22"/>
      <c r="B174" s="23" t="s">
        <v>496</v>
      </c>
      <c r="C174" s="89"/>
      <c r="D174" s="90"/>
      <c r="E174" s="90"/>
      <c r="F174" s="90"/>
      <c r="G174" s="45"/>
      <c r="H174" s="45"/>
      <c r="I174" s="45"/>
    </row>
    <row r="175" spans="1:9" ht="45" x14ac:dyDescent="0.3">
      <c r="A175" s="22"/>
      <c r="B175" s="23" t="s">
        <v>401</v>
      </c>
      <c r="C175" s="89"/>
      <c r="D175" s="90"/>
      <c r="E175" s="90"/>
      <c r="F175" s="90"/>
      <c r="G175" s="45"/>
      <c r="H175" s="45"/>
      <c r="I175" s="45"/>
    </row>
    <row r="176" spans="1:9" ht="30" x14ac:dyDescent="0.3">
      <c r="A176" s="22"/>
      <c r="B176" s="23" t="s">
        <v>402</v>
      </c>
      <c r="C176" s="89"/>
      <c r="D176" s="90"/>
      <c r="E176" s="90"/>
      <c r="F176" s="90"/>
      <c r="G176" s="96"/>
      <c r="H176" s="96"/>
      <c r="I176" s="96"/>
    </row>
    <row r="177" spans="1:9" x14ac:dyDescent="0.3">
      <c r="A177" s="22"/>
      <c r="B177" s="47" t="s">
        <v>404</v>
      </c>
      <c r="C177" s="89"/>
      <c r="D177" s="90"/>
      <c r="E177" s="90"/>
      <c r="F177" s="90"/>
      <c r="G177" s="45"/>
      <c r="H177" s="45"/>
      <c r="I177" s="45"/>
    </row>
    <row r="178" spans="1:9" x14ac:dyDescent="0.3">
      <c r="A178" s="22"/>
      <c r="B178" s="24" t="s">
        <v>328</v>
      </c>
      <c r="C178" s="89"/>
      <c r="D178" s="90"/>
      <c r="E178" s="90"/>
      <c r="F178" s="90"/>
      <c r="G178" s="45">
        <v>-57280.23</v>
      </c>
      <c r="H178" s="23">
        <f>G178-I178</f>
        <v>-2929.8000000000029</v>
      </c>
      <c r="I178" s="45">
        <v>-54350.43</v>
      </c>
    </row>
    <row r="179" spans="1:9" ht="16.5" customHeight="1" x14ac:dyDescent="0.3">
      <c r="A179" s="22" t="s">
        <v>414</v>
      </c>
      <c r="B179" s="20" t="s">
        <v>405</v>
      </c>
      <c r="C179" s="89">
        <f t="shared" ref="C179:H179" si="119">C180+C181</f>
        <v>0</v>
      </c>
      <c r="D179" s="89">
        <f t="shared" si="119"/>
        <v>0</v>
      </c>
      <c r="E179" s="89">
        <f t="shared" si="119"/>
        <v>0</v>
      </c>
      <c r="F179" s="89">
        <f t="shared" si="119"/>
        <v>0</v>
      </c>
      <c r="G179" s="89">
        <f t="shared" si="119"/>
        <v>0</v>
      </c>
      <c r="H179" s="89">
        <f t="shared" si="119"/>
        <v>0</v>
      </c>
      <c r="I179" s="89">
        <f t="shared" ref="I179" si="120">I180+I181</f>
        <v>0</v>
      </c>
    </row>
    <row r="180" spans="1:9" ht="16.5" customHeight="1" x14ac:dyDescent="0.3">
      <c r="A180" s="22"/>
      <c r="B180" s="23" t="s">
        <v>336</v>
      </c>
      <c r="C180" s="89"/>
      <c r="D180" s="90"/>
      <c r="E180" s="90"/>
      <c r="F180" s="90"/>
      <c r="G180" s="45"/>
      <c r="H180" s="45"/>
      <c r="I180" s="45"/>
    </row>
    <row r="181" spans="1:9" ht="16.5" customHeight="1" x14ac:dyDescent="0.3">
      <c r="A181" s="22"/>
      <c r="B181" s="48" t="s">
        <v>407</v>
      </c>
      <c r="C181" s="89"/>
      <c r="D181" s="90"/>
      <c r="E181" s="90"/>
      <c r="F181" s="90"/>
      <c r="G181" s="45"/>
      <c r="H181" s="45"/>
      <c r="I181" s="45"/>
    </row>
    <row r="182" spans="1:9" ht="16.5" customHeight="1" x14ac:dyDescent="0.3">
      <c r="A182" s="22"/>
      <c r="B182" s="24" t="s">
        <v>328</v>
      </c>
      <c r="C182" s="89"/>
      <c r="D182" s="90"/>
      <c r="E182" s="90"/>
      <c r="F182" s="90"/>
      <c r="G182" s="45"/>
      <c r="H182" s="45"/>
      <c r="I182" s="45"/>
    </row>
    <row r="183" spans="1:9" ht="16.5" customHeight="1" x14ac:dyDescent="0.3">
      <c r="A183" s="17" t="s">
        <v>417</v>
      </c>
      <c r="B183" s="24" t="s">
        <v>409</v>
      </c>
      <c r="C183" s="89"/>
      <c r="D183" s="90">
        <v>115000</v>
      </c>
      <c r="E183" s="90">
        <v>116000</v>
      </c>
      <c r="F183" s="90">
        <v>61000</v>
      </c>
      <c r="G183" s="45">
        <v>48560</v>
      </c>
      <c r="H183" s="23">
        <f>G183-I183</f>
        <v>7942.5</v>
      </c>
      <c r="I183" s="45">
        <v>40617.5</v>
      </c>
    </row>
    <row r="184" spans="1:9" ht="16.5" customHeight="1" x14ac:dyDescent="0.3">
      <c r="A184" s="17"/>
      <c r="B184" s="24" t="s">
        <v>328</v>
      </c>
      <c r="C184" s="89"/>
      <c r="D184" s="90"/>
      <c r="E184" s="90"/>
      <c r="F184" s="90"/>
      <c r="G184" s="45">
        <v>-1320</v>
      </c>
      <c r="H184" s="23">
        <f>G184-I184</f>
        <v>0</v>
      </c>
      <c r="I184" s="45">
        <v>-1320</v>
      </c>
    </row>
    <row r="185" spans="1:9" ht="16.5" customHeight="1" x14ac:dyDescent="0.3">
      <c r="A185" s="17" t="s">
        <v>418</v>
      </c>
      <c r="B185" s="24" t="s">
        <v>411</v>
      </c>
      <c r="C185" s="89"/>
      <c r="D185" s="90">
        <v>4075790</v>
      </c>
      <c r="E185" s="90">
        <v>4075790</v>
      </c>
      <c r="F185" s="90">
        <v>4075790</v>
      </c>
      <c r="G185" s="45">
        <v>4075777.56</v>
      </c>
      <c r="H185" s="23">
        <f>G185-I185</f>
        <v>1523274.9</v>
      </c>
      <c r="I185" s="45">
        <v>2552502.66</v>
      </c>
    </row>
    <row r="186" spans="1:9" ht="16.5" customHeight="1" x14ac:dyDescent="0.3">
      <c r="A186" s="17"/>
      <c r="B186" s="24" t="s">
        <v>328</v>
      </c>
      <c r="C186" s="89"/>
      <c r="D186" s="90"/>
      <c r="E186" s="90"/>
      <c r="F186" s="90"/>
      <c r="G186" s="45">
        <v>-19844.2</v>
      </c>
      <c r="H186" s="23">
        <f>G186-I186</f>
        <v>0</v>
      </c>
      <c r="I186" s="45">
        <v>-19844.2</v>
      </c>
    </row>
    <row r="187" spans="1:9" x14ac:dyDescent="0.3">
      <c r="A187" s="17"/>
      <c r="B187" s="20" t="s">
        <v>412</v>
      </c>
      <c r="C187" s="89">
        <f t="shared" ref="C187" si="121">C88+C100+C116+C132+C134+C136+C146+C151+C155+C163+C168+C170+C178+C182+C184+C186</f>
        <v>0</v>
      </c>
      <c r="D187" s="89">
        <f t="shared" ref="D187:H187" si="122">D88+D100+D116+D132+D134+D136+D146+D151+D155+D163+D168+D170+D178+D182+D184+D186</f>
        <v>0</v>
      </c>
      <c r="E187" s="89">
        <f t="shared" si="122"/>
        <v>0</v>
      </c>
      <c r="F187" s="89">
        <f t="shared" si="122"/>
        <v>0</v>
      </c>
      <c r="G187" s="89">
        <f t="shared" si="122"/>
        <v>-3839184.6000000006</v>
      </c>
      <c r="H187" s="89">
        <f t="shared" si="122"/>
        <v>-3743698.4899999998</v>
      </c>
      <c r="I187" s="89">
        <f t="shared" ref="I187" si="123">I88+I100+I116+I132+I134+I136+I146+I151+I155+I163+I168+I170+I178+I182+I184+I186</f>
        <v>-95486.11</v>
      </c>
    </row>
    <row r="188" spans="1:9" ht="30" x14ac:dyDescent="0.3">
      <c r="A188" s="17" t="s">
        <v>208</v>
      </c>
      <c r="B188" s="20" t="s">
        <v>193</v>
      </c>
      <c r="C188" s="89">
        <f t="shared" ref="C188:I188" si="124">C189</f>
        <v>0</v>
      </c>
      <c r="D188" s="89">
        <f t="shared" si="124"/>
        <v>125769000</v>
      </c>
      <c r="E188" s="89">
        <f t="shared" si="124"/>
        <v>125769000</v>
      </c>
      <c r="F188" s="89">
        <f t="shared" si="124"/>
        <v>79808380</v>
      </c>
      <c r="G188" s="89">
        <f t="shared" si="124"/>
        <v>56707469</v>
      </c>
      <c r="H188" s="89">
        <f t="shared" si="124"/>
        <v>10430919</v>
      </c>
      <c r="I188" s="89">
        <f t="shared" si="124"/>
        <v>46276550</v>
      </c>
    </row>
    <row r="189" spans="1:9" x14ac:dyDescent="0.3">
      <c r="A189" s="17" t="s">
        <v>421</v>
      </c>
      <c r="B189" s="20" t="s">
        <v>413</v>
      </c>
      <c r="C189" s="89">
        <f t="shared" ref="C189:H189" si="125">C190+C200</f>
        <v>0</v>
      </c>
      <c r="D189" s="89">
        <f t="shared" si="125"/>
        <v>125769000</v>
      </c>
      <c r="E189" s="89">
        <f t="shared" si="125"/>
        <v>125769000</v>
      </c>
      <c r="F189" s="89">
        <f t="shared" si="125"/>
        <v>79808380</v>
      </c>
      <c r="G189" s="89">
        <f t="shared" si="125"/>
        <v>56707469</v>
      </c>
      <c r="H189" s="89">
        <f t="shared" si="125"/>
        <v>10430919</v>
      </c>
      <c r="I189" s="89">
        <f t="shared" ref="I189" si="126">I190+I200</f>
        <v>46276550</v>
      </c>
    </row>
    <row r="190" spans="1:9" ht="30" x14ac:dyDescent="0.3">
      <c r="A190" s="17" t="s">
        <v>423</v>
      </c>
      <c r="B190" s="20" t="s">
        <v>415</v>
      </c>
      <c r="C190" s="89">
        <f>C191+C194+C192+C193+C198+C199</f>
        <v>0</v>
      </c>
      <c r="D190" s="89">
        <f t="shared" ref="D190:H190" si="127">D191+D194+D192+D193+D198+D199</f>
        <v>125769000</v>
      </c>
      <c r="E190" s="89">
        <f t="shared" si="127"/>
        <v>125769000</v>
      </c>
      <c r="F190" s="89">
        <f t="shared" si="127"/>
        <v>79808380</v>
      </c>
      <c r="G190" s="89">
        <f t="shared" si="127"/>
        <v>56707469</v>
      </c>
      <c r="H190" s="89">
        <f t="shared" si="127"/>
        <v>10430919</v>
      </c>
      <c r="I190" s="89">
        <f t="shared" ref="I190" si="128">I191+I194+I192+I193+I198+I199</f>
        <v>46276550</v>
      </c>
    </row>
    <row r="191" spans="1:9" ht="30" x14ac:dyDescent="0.3">
      <c r="A191" s="17"/>
      <c r="B191" s="24" t="s">
        <v>484</v>
      </c>
      <c r="C191" s="89"/>
      <c r="D191" s="90">
        <v>115740000</v>
      </c>
      <c r="E191" s="90">
        <v>115740000</v>
      </c>
      <c r="F191" s="90">
        <v>73906000</v>
      </c>
      <c r="G191" s="89">
        <v>52168437</v>
      </c>
      <c r="H191" s="23">
        <f>G191-I191</f>
        <v>9531290</v>
      </c>
      <c r="I191" s="89">
        <v>42637147</v>
      </c>
    </row>
    <row r="192" spans="1:9" ht="30" x14ac:dyDescent="0.3">
      <c r="A192" s="17"/>
      <c r="B192" s="24" t="s">
        <v>485</v>
      </c>
      <c r="C192" s="89"/>
      <c r="D192" s="90">
        <v>610000</v>
      </c>
      <c r="E192" s="90">
        <v>610000</v>
      </c>
      <c r="F192" s="90">
        <v>362000</v>
      </c>
      <c r="G192" s="89">
        <v>299484</v>
      </c>
      <c r="H192" s="23">
        <f>G192-I192</f>
        <v>59214</v>
      </c>
      <c r="I192" s="89">
        <v>240270</v>
      </c>
    </row>
    <row r="193" spans="1:9" ht="30" x14ac:dyDescent="0.3">
      <c r="A193" s="17"/>
      <c r="B193" s="24" t="s">
        <v>486</v>
      </c>
      <c r="C193" s="89"/>
      <c r="D193" s="90">
        <v>290000</v>
      </c>
      <c r="E193" s="90">
        <v>290000</v>
      </c>
      <c r="F193" s="90">
        <v>172000</v>
      </c>
      <c r="G193" s="89">
        <v>136359</v>
      </c>
      <c r="H193" s="23">
        <f>G193-I193</f>
        <v>26069</v>
      </c>
      <c r="I193" s="89">
        <v>110290</v>
      </c>
    </row>
    <row r="194" spans="1:9" ht="45" x14ac:dyDescent="0.3">
      <c r="A194" s="17"/>
      <c r="B194" s="102" t="s">
        <v>487</v>
      </c>
      <c r="C194" s="89">
        <f>C195+C196+C197</f>
        <v>0</v>
      </c>
      <c r="D194" s="89">
        <f t="shared" ref="D194:H194" si="129">D195+D196+D197</f>
        <v>8249000</v>
      </c>
      <c r="E194" s="89">
        <f t="shared" si="129"/>
        <v>8249000</v>
      </c>
      <c r="F194" s="89">
        <f t="shared" si="129"/>
        <v>4928380</v>
      </c>
      <c r="G194" s="89">
        <f t="shared" si="129"/>
        <v>4037839</v>
      </c>
      <c r="H194" s="89">
        <f t="shared" si="129"/>
        <v>814346</v>
      </c>
      <c r="I194" s="89">
        <f t="shared" ref="I194" si="130">I195+I196+I197</f>
        <v>3223493</v>
      </c>
    </row>
    <row r="195" spans="1:9" ht="75" x14ac:dyDescent="0.3">
      <c r="A195" s="17"/>
      <c r="B195" s="24" t="s">
        <v>416</v>
      </c>
      <c r="C195" s="89"/>
      <c r="D195" s="90">
        <v>3800000</v>
      </c>
      <c r="E195" s="90">
        <v>3800000</v>
      </c>
      <c r="F195" s="90">
        <v>2300220</v>
      </c>
      <c r="G195" s="89">
        <v>1933681</v>
      </c>
      <c r="H195" s="23">
        <f>G195-I195</f>
        <v>384142</v>
      </c>
      <c r="I195" s="89">
        <v>1549539</v>
      </c>
    </row>
    <row r="196" spans="1:9" ht="75" x14ac:dyDescent="0.3">
      <c r="A196" s="17"/>
      <c r="B196" s="24" t="s">
        <v>509</v>
      </c>
      <c r="C196" s="89"/>
      <c r="D196" s="90">
        <v>3120000</v>
      </c>
      <c r="E196" s="90">
        <v>3120000</v>
      </c>
      <c r="F196" s="90">
        <v>1889160</v>
      </c>
      <c r="G196" s="89">
        <v>1591221</v>
      </c>
      <c r="H196" s="89">
        <f>G196-I196</f>
        <v>315450</v>
      </c>
      <c r="I196" s="89">
        <v>1275771</v>
      </c>
    </row>
    <row r="197" spans="1:9" ht="60" x14ac:dyDescent="0.3">
      <c r="A197" s="17"/>
      <c r="B197" s="24" t="s">
        <v>508</v>
      </c>
      <c r="C197" s="89"/>
      <c r="D197" s="90">
        <v>1329000</v>
      </c>
      <c r="E197" s="90">
        <v>1329000</v>
      </c>
      <c r="F197" s="90">
        <v>739000</v>
      </c>
      <c r="G197" s="89">
        <v>512937</v>
      </c>
      <c r="H197" s="89">
        <f>G197-I197</f>
        <v>114754</v>
      </c>
      <c r="I197" s="89">
        <v>398183</v>
      </c>
    </row>
    <row r="198" spans="1:9" ht="45" x14ac:dyDescent="0.3">
      <c r="A198" s="17"/>
      <c r="B198" s="24" t="s">
        <v>488</v>
      </c>
      <c r="C198" s="89"/>
      <c r="D198" s="90"/>
      <c r="E198" s="90"/>
      <c r="F198" s="90"/>
      <c r="G198" s="89"/>
      <c r="H198" s="89"/>
      <c r="I198" s="89"/>
    </row>
    <row r="199" spans="1:9" ht="45" x14ac:dyDescent="0.3">
      <c r="A199" s="17"/>
      <c r="B199" s="24" t="s">
        <v>505</v>
      </c>
      <c r="C199" s="89"/>
      <c r="D199" s="90">
        <v>880000</v>
      </c>
      <c r="E199" s="90">
        <v>880000</v>
      </c>
      <c r="F199" s="90">
        <v>440000</v>
      </c>
      <c r="G199" s="89">
        <v>65350</v>
      </c>
      <c r="H199" s="89">
        <f>G199-I199</f>
        <v>0</v>
      </c>
      <c r="I199" s="89">
        <v>65350</v>
      </c>
    </row>
    <row r="200" spans="1:9" x14ac:dyDescent="0.3">
      <c r="A200" s="17" t="s">
        <v>429</v>
      </c>
      <c r="B200" s="20" t="s">
        <v>489</v>
      </c>
      <c r="C200" s="89">
        <f>C201+C202</f>
        <v>0</v>
      </c>
      <c r="D200" s="89">
        <f t="shared" ref="D200:H200" si="131">D201+D202</f>
        <v>0</v>
      </c>
      <c r="E200" s="89">
        <f t="shared" si="131"/>
        <v>0</v>
      </c>
      <c r="F200" s="89">
        <f t="shared" si="131"/>
        <v>0</v>
      </c>
      <c r="G200" s="89">
        <f t="shared" si="131"/>
        <v>0</v>
      </c>
      <c r="H200" s="89">
        <f t="shared" si="131"/>
        <v>0</v>
      </c>
      <c r="I200" s="89">
        <f t="shared" ref="I200" si="132">I201+I202</f>
        <v>0</v>
      </c>
    </row>
    <row r="201" spans="1:9" ht="45" x14ac:dyDescent="0.3">
      <c r="A201" s="17"/>
      <c r="B201" s="24" t="s">
        <v>490</v>
      </c>
      <c r="C201" s="89"/>
      <c r="D201" s="90"/>
      <c r="E201" s="90"/>
      <c r="F201" s="90"/>
      <c r="G201" s="89"/>
      <c r="H201" s="89"/>
      <c r="I201" s="89"/>
    </row>
    <row r="202" spans="1:9" ht="30" x14ac:dyDescent="0.3">
      <c r="A202" s="17"/>
      <c r="B202" s="24" t="s">
        <v>491</v>
      </c>
      <c r="C202" s="89"/>
      <c r="D202" s="90"/>
      <c r="E202" s="90"/>
      <c r="F202" s="90"/>
      <c r="G202" s="89"/>
      <c r="H202" s="89"/>
      <c r="I202" s="89"/>
    </row>
    <row r="203" spans="1:9" x14ac:dyDescent="0.3">
      <c r="A203" s="17" t="s">
        <v>431</v>
      </c>
      <c r="B203" s="49" t="s">
        <v>419</v>
      </c>
      <c r="C203" s="93">
        <f>+C204</f>
        <v>0</v>
      </c>
      <c r="D203" s="93">
        <f t="shared" ref="D203:I205" si="133">+D204</f>
        <v>14444000</v>
      </c>
      <c r="E203" s="93">
        <f t="shared" si="133"/>
        <v>14444000</v>
      </c>
      <c r="F203" s="93">
        <f t="shared" si="133"/>
        <v>11114000</v>
      </c>
      <c r="G203" s="93">
        <f t="shared" si="133"/>
        <v>11061127.380000001</v>
      </c>
      <c r="H203" s="93">
        <f t="shared" si="133"/>
        <v>1686147.38</v>
      </c>
      <c r="I203" s="93">
        <f t="shared" si="133"/>
        <v>9374980</v>
      </c>
    </row>
    <row r="204" spans="1:9" ht="16.5" customHeight="1" x14ac:dyDescent="0.3">
      <c r="A204" s="17" t="s">
        <v>433</v>
      </c>
      <c r="B204" s="49" t="s">
        <v>189</v>
      </c>
      <c r="C204" s="93">
        <f>+C205</f>
        <v>0</v>
      </c>
      <c r="D204" s="93">
        <f t="shared" si="133"/>
        <v>14444000</v>
      </c>
      <c r="E204" s="93">
        <f t="shared" si="133"/>
        <v>14444000</v>
      </c>
      <c r="F204" s="93">
        <f t="shared" si="133"/>
        <v>11114000</v>
      </c>
      <c r="G204" s="93">
        <f t="shared" si="133"/>
        <v>11061127.380000001</v>
      </c>
      <c r="H204" s="93">
        <f t="shared" si="133"/>
        <v>1686147.38</v>
      </c>
      <c r="I204" s="93">
        <f t="shared" si="133"/>
        <v>9374980</v>
      </c>
    </row>
    <row r="205" spans="1:9" ht="16.5" customHeight="1" x14ac:dyDescent="0.3">
      <c r="A205" s="17" t="s">
        <v>435</v>
      </c>
      <c r="B205" s="20" t="s">
        <v>420</v>
      </c>
      <c r="C205" s="93">
        <f>+C206</f>
        <v>0</v>
      </c>
      <c r="D205" s="93">
        <f t="shared" si="133"/>
        <v>14444000</v>
      </c>
      <c r="E205" s="93">
        <f t="shared" si="133"/>
        <v>14444000</v>
      </c>
      <c r="F205" s="93">
        <f t="shared" si="133"/>
        <v>11114000</v>
      </c>
      <c r="G205" s="93">
        <f t="shared" si="133"/>
        <v>11061127.380000001</v>
      </c>
      <c r="H205" s="93">
        <f t="shared" si="133"/>
        <v>1686147.38</v>
      </c>
      <c r="I205" s="93">
        <f t="shared" si="133"/>
        <v>9374980</v>
      </c>
    </row>
    <row r="206" spans="1:9" ht="16.5" customHeight="1" x14ac:dyDescent="0.3">
      <c r="A206" s="22" t="s">
        <v>437</v>
      </c>
      <c r="B206" s="49" t="s">
        <v>422</v>
      </c>
      <c r="C206" s="88">
        <f t="shared" ref="C206:I206" si="134">C207</f>
        <v>0</v>
      </c>
      <c r="D206" s="88">
        <f t="shared" si="134"/>
        <v>14444000</v>
      </c>
      <c r="E206" s="88">
        <f t="shared" si="134"/>
        <v>14444000</v>
      </c>
      <c r="F206" s="88">
        <f t="shared" si="134"/>
        <v>11114000</v>
      </c>
      <c r="G206" s="88">
        <f t="shared" si="134"/>
        <v>11061127.380000001</v>
      </c>
      <c r="H206" s="88">
        <f t="shared" si="134"/>
        <v>1686147.38</v>
      </c>
      <c r="I206" s="88">
        <f t="shared" si="134"/>
        <v>9374980</v>
      </c>
    </row>
    <row r="207" spans="1:9" ht="16.5" customHeight="1" x14ac:dyDescent="0.3">
      <c r="A207" s="22" t="s">
        <v>439</v>
      </c>
      <c r="B207" s="49" t="s">
        <v>424</v>
      </c>
      <c r="C207" s="88">
        <f t="shared" ref="C207:H207" si="135">C209+C210+C211</f>
        <v>0</v>
      </c>
      <c r="D207" s="88">
        <f t="shared" si="135"/>
        <v>14444000</v>
      </c>
      <c r="E207" s="88">
        <f t="shared" si="135"/>
        <v>14444000</v>
      </c>
      <c r="F207" s="88">
        <f t="shared" si="135"/>
        <v>11114000</v>
      </c>
      <c r="G207" s="88">
        <f t="shared" si="135"/>
        <v>11061127.380000001</v>
      </c>
      <c r="H207" s="88">
        <f t="shared" si="135"/>
        <v>1686147.38</v>
      </c>
      <c r="I207" s="88">
        <f t="shared" ref="I207" si="136">I209+I210+I211</f>
        <v>9374980</v>
      </c>
    </row>
    <row r="208" spans="1:9" ht="16.5" customHeight="1" x14ac:dyDescent="0.3">
      <c r="A208" s="17" t="s">
        <v>441</v>
      </c>
      <c r="B208" s="49" t="s">
        <v>425</v>
      </c>
      <c r="C208" s="88">
        <f t="shared" ref="C208:I208" si="137">C209</f>
        <v>0</v>
      </c>
      <c r="D208" s="88">
        <f t="shared" si="137"/>
        <v>10832000</v>
      </c>
      <c r="E208" s="88">
        <f t="shared" si="137"/>
        <v>10832000</v>
      </c>
      <c r="F208" s="88">
        <f t="shared" si="137"/>
        <v>8574000</v>
      </c>
      <c r="G208" s="88">
        <f t="shared" si="137"/>
        <v>8570944</v>
      </c>
      <c r="H208" s="88">
        <f t="shared" si="137"/>
        <v>1289897</v>
      </c>
      <c r="I208" s="88">
        <f t="shared" si="137"/>
        <v>7281047</v>
      </c>
    </row>
    <row r="209" spans="1:9" ht="16.5" customHeight="1" x14ac:dyDescent="0.3">
      <c r="A209" s="22" t="s">
        <v>443</v>
      </c>
      <c r="B209" s="50" t="s">
        <v>426</v>
      </c>
      <c r="C209" s="89"/>
      <c r="D209" s="90">
        <v>10832000</v>
      </c>
      <c r="E209" s="90">
        <v>10832000</v>
      </c>
      <c r="F209" s="90">
        <v>8574000</v>
      </c>
      <c r="G209" s="45">
        <v>8570944</v>
      </c>
      <c r="H209" s="23">
        <f t="shared" ref="H209:H211" si="138">G209-I209</f>
        <v>1289897</v>
      </c>
      <c r="I209" s="45">
        <v>7281047</v>
      </c>
    </row>
    <row r="210" spans="1:9" ht="16.5" customHeight="1" x14ac:dyDescent="0.3">
      <c r="A210" s="22" t="s">
        <v>444</v>
      </c>
      <c r="B210" s="50" t="s">
        <v>427</v>
      </c>
      <c r="C210" s="89"/>
      <c r="D210" s="90">
        <v>3612000</v>
      </c>
      <c r="E210" s="90">
        <v>3612000</v>
      </c>
      <c r="F210" s="90">
        <v>2540000</v>
      </c>
      <c r="G210" s="45">
        <v>2539992</v>
      </c>
      <c r="H210" s="23">
        <f t="shared" si="138"/>
        <v>446059</v>
      </c>
      <c r="I210" s="45">
        <v>2093933</v>
      </c>
    </row>
    <row r="211" spans="1:9" ht="16.5" customHeight="1" x14ac:dyDescent="0.3">
      <c r="A211" s="22"/>
      <c r="B211" s="28" t="s">
        <v>428</v>
      </c>
      <c r="C211" s="89"/>
      <c r="D211" s="90"/>
      <c r="E211" s="90"/>
      <c r="F211" s="90"/>
      <c r="G211" s="45">
        <v>-49808.62</v>
      </c>
      <c r="H211" s="23">
        <f t="shared" si="138"/>
        <v>-49808.62</v>
      </c>
      <c r="I211" s="45">
        <v>0</v>
      </c>
    </row>
    <row r="212" spans="1:9" ht="30" x14ac:dyDescent="0.3">
      <c r="A212" s="22" t="s">
        <v>211</v>
      </c>
      <c r="B212" s="51" t="s">
        <v>195</v>
      </c>
      <c r="C212" s="86">
        <f t="shared" ref="C212" si="139">C217+C213</f>
        <v>0</v>
      </c>
      <c r="D212" s="86">
        <f t="shared" ref="D212:H212" si="140">D217+D213</f>
        <v>0</v>
      </c>
      <c r="E212" s="86">
        <f t="shared" si="140"/>
        <v>0</v>
      </c>
      <c r="F212" s="86">
        <f t="shared" si="140"/>
        <v>0</v>
      </c>
      <c r="G212" s="86">
        <f t="shared" si="140"/>
        <v>0</v>
      </c>
      <c r="H212" s="86">
        <f t="shared" si="140"/>
        <v>0</v>
      </c>
      <c r="I212" s="86">
        <f t="shared" ref="I212" si="141">I217+I213</f>
        <v>0</v>
      </c>
    </row>
    <row r="213" spans="1:9" x14ac:dyDescent="0.3">
      <c r="A213" s="22" t="s">
        <v>446</v>
      </c>
      <c r="B213" s="51" t="s">
        <v>430</v>
      </c>
      <c r="C213" s="86">
        <f t="shared" ref="C213" si="142">C214+C215+C216</f>
        <v>0</v>
      </c>
      <c r="D213" s="86">
        <f t="shared" ref="D213:H213" si="143">D214+D215+D216</f>
        <v>0</v>
      </c>
      <c r="E213" s="86">
        <f t="shared" si="143"/>
        <v>0</v>
      </c>
      <c r="F213" s="86">
        <f t="shared" si="143"/>
        <v>0</v>
      </c>
      <c r="G213" s="86">
        <f t="shared" si="143"/>
        <v>0</v>
      </c>
      <c r="H213" s="86">
        <f t="shared" si="143"/>
        <v>0</v>
      </c>
      <c r="I213" s="86">
        <f t="shared" ref="I213" si="144">I214+I215+I216</f>
        <v>0</v>
      </c>
    </row>
    <row r="214" spans="1:9" x14ac:dyDescent="0.3">
      <c r="A214" s="22" t="s">
        <v>447</v>
      </c>
      <c r="B214" s="51" t="s">
        <v>432</v>
      </c>
      <c r="C214" s="86"/>
      <c r="D214" s="90"/>
      <c r="E214" s="90"/>
      <c r="F214" s="90"/>
      <c r="G214" s="86"/>
      <c r="H214" s="86"/>
      <c r="I214" s="86"/>
    </row>
    <row r="215" spans="1:9" x14ac:dyDescent="0.3">
      <c r="A215" s="22" t="s">
        <v>448</v>
      </c>
      <c r="B215" s="51" t="s">
        <v>434</v>
      </c>
      <c r="C215" s="86"/>
      <c r="D215" s="90"/>
      <c r="E215" s="90"/>
      <c r="F215" s="90"/>
      <c r="G215" s="86"/>
      <c r="H215" s="86"/>
      <c r="I215" s="86"/>
    </row>
    <row r="216" spans="1:9" x14ac:dyDescent="0.3">
      <c r="A216" s="22" t="s">
        <v>449</v>
      </c>
      <c r="B216" s="51" t="s">
        <v>436</v>
      </c>
      <c r="C216" s="86"/>
      <c r="D216" s="90"/>
      <c r="E216" s="90"/>
      <c r="F216" s="90"/>
      <c r="G216" s="86"/>
      <c r="H216" s="86"/>
      <c r="I216" s="86"/>
    </row>
    <row r="217" spans="1:9" x14ac:dyDescent="0.3">
      <c r="A217" s="22" t="s">
        <v>450</v>
      </c>
      <c r="B217" s="51" t="s">
        <v>438</v>
      </c>
      <c r="C217" s="86">
        <f t="shared" ref="C217:H217" si="145">C218+C219+C220</f>
        <v>0</v>
      </c>
      <c r="D217" s="86">
        <f t="shared" si="145"/>
        <v>0</v>
      </c>
      <c r="E217" s="86">
        <f t="shared" si="145"/>
        <v>0</v>
      </c>
      <c r="F217" s="86">
        <f t="shared" si="145"/>
        <v>0</v>
      </c>
      <c r="G217" s="86">
        <f t="shared" si="145"/>
        <v>0</v>
      </c>
      <c r="H217" s="86">
        <f t="shared" si="145"/>
        <v>0</v>
      </c>
      <c r="I217" s="86">
        <f t="shared" ref="I217" si="146">I218+I219+I220</f>
        <v>0</v>
      </c>
    </row>
    <row r="218" spans="1:9" x14ac:dyDescent="0.3">
      <c r="A218" s="22" t="s">
        <v>451</v>
      </c>
      <c r="B218" s="52" t="s">
        <v>440</v>
      </c>
      <c r="C218" s="45"/>
      <c r="D218" s="90"/>
      <c r="E218" s="90"/>
      <c r="F218" s="90"/>
      <c r="G218" s="45"/>
      <c r="H218" s="45"/>
      <c r="I218" s="45"/>
    </row>
    <row r="219" spans="1:9" x14ac:dyDescent="0.3">
      <c r="A219" s="22" t="s">
        <v>453</v>
      </c>
      <c r="B219" s="52" t="s">
        <v>442</v>
      </c>
      <c r="C219" s="45"/>
      <c r="D219" s="90"/>
      <c r="E219" s="90"/>
      <c r="F219" s="90"/>
      <c r="G219" s="45"/>
      <c r="H219" s="45"/>
      <c r="I219" s="45"/>
    </row>
    <row r="220" spans="1:9" x14ac:dyDescent="0.3">
      <c r="A220" s="22" t="s">
        <v>455</v>
      </c>
      <c r="B220" s="52" t="s">
        <v>436</v>
      </c>
      <c r="C220" s="45"/>
      <c r="D220" s="90"/>
      <c r="E220" s="90"/>
      <c r="F220" s="90"/>
      <c r="G220" s="45"/>
      <c r="H220" s="45"/>
      <c r="I220" s="45"/>
    </row>
    <row r="221" spans="1:9" x14ac:dyDescent="0.3">
      <c r="A221" s="22" t="s">
        <v>456</v>
      </c>
      <c r="B221" s="51" t="s">
        <v>445</v>
      </c>
      <c r="C221" s="86">
        <f>C222</f>
        <v>0</v>
      </c>
      <c r="D221" s="86">
        <f t="shared" ref="D221:I222" si="147">D222</f>
        <v>0</v>
      </c>
      <c r="E221" s="86">
        <f t="shared" si="147"/>
        <v>0</v>
      </c>
      <c r="F221" s="86">
        <f t="shared" si="147"/>
        <v>0</v>
      </c>
      <c r="G221" s="86">
        <f t="shared" si="147"/>
        <v>0</v>
      </c>
      <c r="H221" s="86">
        <f t="shared" si="147"/>
        <v>0</v>
      </c>
      <c r="I221" s="86">
        <f t="shared" si="147"/>
        <v>0</v>
      </c>
    </row>
    <row r="222" spans="1:9" x14ac:dyDescent="0.3">
      <c r="A222" s="22" t="s">
        <v>457</v>
      </c>
      <c r="B222" s="51" t="s">
        <v>189</v>
      </c>
      <c r="C222" s="86">
        <f>C223</f>
        <v>0</v>
      </c>
      <c r="D222" s="86">
        <f t="shared" si="147"/>
        <v>0</v>
      </c>
      <c r="E222" s="86">
        <f t="shared" si="147"/>
        <v>0</v>
      </c>
      <c r="F222" s="86">
        <f t="shared" si="147"/>
        <v>0</v>
      </c>
      <c r="G222" s="86">
        <f t="shared" si="147"/>
        <v>0</v>
      </c>
      <c r="H222" s="86">
        <f t="shared" si="147"/>
        <v>0</v>
      </c>
      <c r="I222" s="86">
        <f t="shared" si="147"/>
        <v>0</v>
      </c>
    </row>
    <row r="223" spans="1:9" ht="30" x14ac:dyDescent="0.3">
      <c r="A223" s="22" t="s">
        <v>458</v>
      </c>
      <c r="B223" s="51" t="s">
        <v>195</v>
      </c>
      <c r="C223" s="86">
        <f t="shared" ref="C223" si="148">C226</f>
        <v>0</v>
      </c>
      <c r="D223" s="86">
        <f t="shared" ref="D223:H223" si="149">D226</f>
        <v>0</v>
      </c>
      <c r="E223" s="86">
        <f t="shared" si="149"/>
        <v>0</v>
      </c>
      <c r="F223" s="86">
        <f t="shared" si="149"/>
        <v>0</v>
      </c>
      <c r="G223" s="86">
        <f t="shared" si="149"/>
        <v>0</v>
      </c>
      <c r="H223" s="86">
        <f t="shared" si="149"/>
        <v>0</v>
      </c>
      <c r="I223" s="86">
        <f t="shared" ref="I223" si="150">I226</f>
        <v>0</v>
      </c>
    </row>
    <row r="224" spans="1:9" x14ac:dyDescent="0.3">
      <c r="A224" s="22" t="s">
        <v>459</v>
      </c>
      <c r="B224" s="51" t="s">
        <v>206</v>
      </c>
      <c r="C224" s="86">
        <f t="shared" ref="C224:C229" si="151">C225</f>
        <v>0</v>
      </c>
      <c r="D224" s="86">
        <f t="shared" ref="D224:I226" si="152">D225</f>
        <v>0</v>
      </c>
      <c r="E224" s="86">
        <f t="shared" si="152"/>
        <v>0</v>
      </c>
      <c r="F224" s="86">
        <f t="shared" si="152"/>
        <v>0</v>
      </c>
      <c r="G224" s="86">
        <f t="shared" si="152"/>
        <v>0</v>
      </c>
      <c r="H224" s="86">
        <f t="shared" si="152"/>
        <v>0</v>
      </c>
      <c r="I224" s="86">
        <f t="shared" si="152"/>
        <v>0</v>
      </c>
    </row>
    <row r="225" spans="1:9" x14ac:dyDescent="0.3">
      <c r="A225" s="22" t="s">
        <v>460</v>
      </c>
      <c r="B225" s="51" t="s">
        <v>189</v>
      </c>
      <c r="C225" s="86">
        <f t="shared" si="151"/>
        <v>0</v>
      </c>
      <c r="D225" s="86">
        <f t="shared" si="152"/>
        <v>0</v>
      </c>
      <c r="E225" s="86">
        <f t="shared" si="152"/>
        <v>0</v>
      </c>
      <c r="F225" s="86">
        <f t="shared" si="152"/>
        <v>0</v>
      </c>
      <c r="G225" s="86">
        <f t="shared" si="152"/>
        <v>0</v>
      </c>
      <c r="H225" s="86">
        <f t="shared" si="152"/>
        <v>0</v>
      </c>
      <c r="I225" s="86">
        <f t="shared" si="152"/>
        <v>0</v>
      </c>
    </row>
    <row r="226" spans="1:9" ht="30" x14ac:dyDescent="0.3">
      <c r="A226" s="22" t="s">
        <v>461</v>
      </c>
      <c r="B226" s="52" t="s">
        <v>195</v>
      </c>
      <c r="C226" s="86">
        <f t="shared" si="151"/>
        <v>0</v>
      </c>
      <c r="D226" s="86">
        <f t="shared" si="152"/>
        <v>0</v>
      </c>
      <c r="E226" s="86">
        <f t="shared" si="152"/>
        <v>0</v>
      </c>
      <c r="F226" s="86">
        <f t="shared" si="152"/>
        <v>0</v>
      </c>
      <c r="G226" s="86">
        <f t="shared" si="152"/>
        <v>0</v>
      </c>
      <c r="H226" s="86">
        <f t="shared" si="152"/>
        <v>0</v>
      </c>
      <c r="I226" s="86">
        <f t="shared" si="152"/>
        <v>0</v>
      </c>
    </row>
    <row r="227" spans="1:9" x14ac:dyDescent="0.3">
      <c r="A227" s="22" t="s">
        <v>462</v>
      </c>
      <c r="B227" s="51" t="s">
        <v>438</v>
      </c>
      <c r="C227" s="86">
        <f t="shared" si="151"/>
        <v>0</v>
      </c>
      <c r="D227" s="86">
        <f t="shared" ref="D227:I229" si="153">D228</f>
        <v>0</v>
      </c>
      <c r="E227" s="86">
        <f t="shared" si="153"/>
        <v>0</v>
      </c>
      <c r="F227" s="86">
        <f t="shared" si="153"/>
        <v>0</v>
      </c>
      <c r="G227" s="86">
        <f t="shared" si="153"/>
        <v>0</v>
      </c>
      <c r="H227" s="86">
        <f t="shared" si="153"/>
        <v>0</v>
      </c>
      <c r="I227" s="86">
        <f t="shared" si="153"/>
        <v>0</v>
      </c>
    </row>
    <row r="228" spans="1:9" x14ac:dyDescent="0.3">
      <c r="A228" s="22" t="s">
        <v>463</v>
      </c>
      <c r="B228" s="51" t="s">
        <v>442</v>
      </c>
      <c r="C228" s="86">
        <f t="shared" si="151"/>
        <v>0</v>
      </c>
      <c r="D228" s="86">
        <f t="shared" si="153"/>
        <v>0</v>
      </c>
      <c r="E228" s="86">
        <f t="shared" si="153"/>
        <v>0</v>
      </c>
      <c r="F228" s="86">
        <f t="shared" si="153"/>
        <v>0</v>
      </c>
      <c r="G228" s="86">
        <f t="shared" si="153"/>
        <v>0</v>
      </c>
      <c r="H228" s="86">
        <f t="shared" si="153"/>
        <v>0</v>
      </c>
      <c r="I228" s="86">
        <f t="shared" si="153"/>
        <v>0</v>
      </c>
    </row>
    <row r="229" spans="1:9" x14ac:dyDescent="0.3">
      <c r="A229" s="22" t="s">
        <v>464</v>
      </c>
      <c r="B229" s="51" t="s">
        <v>452</v>
      </c>
      <c r="C229" s="86">
        <f t="shared" si="151"/>
        <v>0</v>
      </c>
      <c r="D229" s="86">
        <f t="shared" si="153"/>
        <v>0</v>
      </c>
      <c r="E229" s="86">
        <f t="shared" si="153"/>
        <v>0</v>
      </c>
      <c r="F229" s="86">
        <f t="shared" si="153"/>
        <v>0</v>
      </c>
      <c r="G229" s="86">
        <f t="shared" si="153"/>
        <v>0</v>
      </c>
      <c r="H229" s="86">
        <f t="shared" si="153"/>
        <v>0</v>
      </c>
      <c r="I229" s="86">
        <f t="shared" si="153"/>
        <v>0</v>
      </c>
    </row>
    <row r="230" spans="1:9" x14ac:dyDescent="0.3">
      <c r="A230" s="22" t="s">
        <v>465</v>
      </c>
      <c r="B230" s="52" t="s">
        <v>454</v>
      </c>
      <c r="C230" s="45"/>
      <c r="D230" s="90"/>
      <c r="E230" s="90"/>
      <c r="F230" s="90"/>
      <c r="G230" s="45"/>
      <c r="H230" s="45"/>
    </row>
    <row r="233" spans="1:9" x14ac:dyDescent="0.3">
      <c r="B233" s="111" t="s">
        <v>510</v>
      </c>
      <c r="C233" s="107"/>
      <c r="E233" s="108" t="s">
        <v>511</v>
      </c>
      <c r="F233" s="107"/>
      <c r="G233" s="109"/>
    </row>
    <row r="234" spans="1:9" x14ac:dyDescent="0.3">
      <c r="B234" s="111" t="s">
        <v>512</v>
      </c>
      <c r="C234" s="107"/>
      <c r="E234" s="108" t="s">
        <v>515</v>
      </c>
      <c r="F234" s="107"/>
      <c r="G234" s="109"/>
    </row>
    <row r="235" spans="1:9" x14ac:dyDescent="0.3">
      <c r="B235" s="109"/>
      <c r="C235" s="109"/>
      <c r="D235" s="110"/>
      <c r="E235" s="110"/>
      <c r="F235" s="109"/>
      <c r="G235" s="109" t="s">
        <v>513</v>
      </c>
    </row>
    <row r="236" spans="1:9" x14ac:dyDescent="0.3">
      <c r="B236" s="109"/>
      <c r="C236" s="109"/>
      <c r="D236" s="110"/>
      <c r="E236" s="110"/>
      <c r="F236" s="109"/>
      <c r="G236" s="109" t="s">
        <v>514</v>
      </c>
    </row>
  </sheetData>
  <protectedRanges>
    <protectedRange sqref="B2:B3 C1:C3" name="Zonă1_1" securityDescriptor="O:WDG:WDD:(A;;CC;;;WD)"/>
    <protectedRange sqref="B1" name="Zonă1_1_1_1_1_1" securityDescriptor="O:WDG:WDD:(A;;CC;;;WD)"/>
  </protectedRanges>
  <printOptions horizontalCentered="1"/>
  <pageMargins left="0.74803149606299213" right="0.74803149606299213" top="0.19685039370078741" bottom="0.19685039370078741" header="0.15748031496062992" footer="0.15748031496062992"/>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2022-05-11T10:47:00Z</cp:lastPrinted>
  <dcterms:created xsi:type="dcterms:W3CDTF">2020-08-07T11:14:11Z</dcterms:created>
  <dcterms:modified xsi:type="dcterms:W3CDTF">2022-07-12T11:04:53Z</dcterms:modified>
</cp:coreProperties>
</file>